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85" windowWidth="19815" windowHeight="23430" firstSheet="4" activeTab="7"/>
  </bookViews>
  <sheets>
    <sheet name="Rekapitulace stavby" sheetId="1" r:id="rId1"/>
    <sheet name="A - Stavební část" sheetId="2" r:id="rId2"/>
    <sheet name="B - Profese - Přípojka sp..." sheetId="3" r:id="rId3"/>
    <sheet name="C - Profese - zdravotechnika" sheetId="4" r:id="rId4"/>
    <sheet name="D - Profese - Odběrné ply..." sheetId="5" r:id="rId5"/>
    <sheet name="E - Profese - vytápění" sheetId="6" r:id="rId6"/>
    <sheet name="F - Profese - elektroinst..." sheetId="7" r:id="rId7"/>
    <sheet name="G - Profese - elektroinst..." sheetId="8" r:id="rId8"/>
  </sheets>
  <definedNames>
    <definedName name="_xlnm.Print_Titles" localSheetId="1">'A - Stavební část'!$139:$139</definedName>
    <definedName name="_xlnm.Print_Titles" localSheetId="2">'B - Profese - Přípojka sp...'!$118:$118</definedName>
    <definedName name="_xlnm.Print_Titles" localSheetId="3">'C - Profese - zdravotechnika'!$125:$125</definedName>
    <definedName name="_xlnm.Print_Titles" localSheetId="4">'D - Profese - Odběrné ply...'!$116:$116</definedName>
    <definedName name="_xlnm.Print_Titles" localSheetId="5">'E - Profese - vytápění'!$120:$120</definedName>
    <definedName name="_xlnm.Print_Titles" localSheetId="6">'F - Profese - elektroinst...'!$115:$115</definedName>
    <definedName name="_xlnm.Print_Titles" localSheetId="7">'G - Profese - elektroinst...'!$117:$117</definedName>
    <definedName name="_xlnm.Print_Titles" localSheetId="0">'Rekapitulace stavby'!$85:$85</definedName>
    <definedName name="_xlnm.Print_Area" localSheetId="1">'A - Stavební část'!$C$4:$Q$69,'A - Stavební část'!$C$75:$Q$123,'A - Stavební část'!$C$129:$Q$617</definedName>
    <definedName name="_xlnm.Print_Area" localSheetId="2">'B - Profese - Přípojka sp...'!$C$4:$Q$69,'B - Profese - Přípojka sp...'!$C$75:$Q$102,'B - Profese - Přípojka sp...'!$C$108:$Q$142</definedName>
    <definedName name="_xlnm.Print_Area" localSheetId="3">'C - Profese - zdravotechnika'!$C$4:$Q$69,'C - Profese - zdravotechnika'!$C$75:$Q$109,'C - Profese - zdravotechnika'!$C$115:$Q$215</definedName>
    <definedName name="_xlnm.Print_Area" localSheetId="4">'D - Profese - Odběrné ply...'!$C$4:$Q$69,'D - Profese - Odběrné ply...'!$C$75:$Q$100,'D - Profese - Odběrné ply...'!$C$106:$Q$136</definedName>
    <definedName name="_xlnm.Print_Area" localSheetId="5">'E - Profese - vytápění'!$C$4:$Q$69,'E - Profese - vytápění'!$C$75:$Q$104,'E - Profese - vytápění'!$C$110:$Q$165</definedName>
    <definedName name="_xlnm.Print_Area" localSheetId="6">'F - Profese - elektroinst...'!$C$4:$Q$69,'F - Profese - elektroinst...'!$C$75:$Q$99,'F - Profese - elektroinst...'!$C$105:$Q$120</definedName>
    <definedName name="_xlnm.Print_Area" localSheetId="7">'G - Profese - elektroinst...'!$C$4:$Q$69,'G - Profese - elektroinst...'!$C$75:$Q$101,'G - Profese - elektroinst...'!$C$107:$Q$163</definedName>
    <definedName name="_xlnm.Print_Area" localSheetId="0">'Rekapitulace stavby'!$C$4:$AP$70,'Rekapitulace stavby'!$C$76:$AP$102</definedName>
  </definedNames>
  <calcPr calcId="145621"/>
</workbook>
</file>

<file path=xl/calcChain.xml><?xml version="1.0" encoding="utf-8"?>
<calcChain xmlns="http://schemas.openxmlformats.org/spreadsheetml/2006/main">
  <c r="AY94" i="1" l="1"/>
  <c r="AX94" i="1"/>
  <c r="BI162" i="8"/>
  <c r="BH162" i="8"/>
  <c r="BG162" i="8"/>
  <c r="BF162" i="8"/>
  <c r="AA162" i="8"/>
  <c r="Y162" i="8"/>
  <c r="W162" i="8"/>
  <c r="BK162" i="8"/>
  <c r="N162" i="8"/>
  <c r="BE162" i="8" s="1"/>
  <c r="BI161" i="8"/>
  <c r="BH161" i="8"/>
  <c r="BG161" i="8"/>
  <c r="BF161" i="8"/>
  <c r="AA161" i="8"/>
  <c r="Y161" i="8"/>
  <c r="W161" i="8"/>
  <c r="BK161" i="8"/>
  <c r="N161" i="8"/>
  <c r="BE161" i="8" s="1"/>
  <c r="BI160" i="8"/>
  <c r="BH160" i="8"/>
  <c r="BG160" i="8"/>
  <c r="BF160" i="8"/>
  <c r="BE160" i="8"/>
  <c r="AA160" i="8"/>
  <c r="Y160" i="8"/>
  <c r="W160" i="8"/>
  <c r="BK160" i="8"/>
  <c r="N160" i="8"/>
  <c r="BI159" i="8"/>
  <c r="BH159" i="8"/>
  <c r="BG159" i="8"/>
  <c r="BF159" i="8"/>
  <c r="BE159" i="8"/>
  <c r="AA159" i="8"/>
  <c r="Y159" i="8"/>
  <c r="W159" i="8"/>
  <c r="BK159" i="8"/>
  <c r="N159" i="8"/>
  <c r="BI158" i="8"/>
  <c r="BH158" i="8"/>
  <c r="BG158" i="8"/>
  <c r="BF158" i="8"/>
  <c r="AA158" i="8"/>
  <c r="Y158" i="8"/>
  <c r="W158" i="8"/>
  <c r="BK158" i="8"/>
  <c r="N158" i="8"/>
  <c r="BE158" i="8" s="1"/>
  <c r="BI157" i="8"/>
  <c r="BH157" i="8"/>
  <c r="BG157" i="8"/>
  <c r="BF157" i="8"/>
  <c r="AA157" i="8"/>
  <c r="Y157" i="8"/>
  <c r="W157" i="8"/>
  <c r="BK157" i="8"/>
  <c r="N157" i="8"/>
  <c r="BE157" i="8" s="1"/>
  <c r="BI156" i="8"/>
  <c r="BH156" i="8"/>
  <c r="BG156" i="8"/>
  <c r="BF156" i="8"/>
  <c r="BE156" i="8"/>
  <c r="AA156" i="8"/>
  <c r="Y156" i="8"/>
  <c r="W156" i="8"/>
  <c r="BK156" i="8"/>
  <c r="N156" i="8"/>
  <c r="BI155" i="8"/>
  <c r="BH155" i="8"/>
  <c r="BG155" i="8"/>
  <c r="BF155" i="8"/>
  <c r="BE155" i="8"/>
  <c r="AA155" i="8"/>
  <c r="Y155" i="8"/>
  <c r="W155" i="8"/>
  <c r="BK155" i="8"/>
  <c r="N155" i="8"/>
  <c r="BI154" i="8"/>
  <c r="BH154" i="8"/>
  <c r="BG154" i="8"/>
  <c r="BF154" i="8"/>
  <c r="AA154" i="8"/>
  <c r="Y154" i="8"/>
  <c r="W154" i="8"/>
  <c r="BK154" i="8"/>
  <c r="N154" i="8"/>
  <c r="BE154" i="8" s="1"/>
  <c r="BI153" i="8"/>
  <c r="BH153" i="8"/>
  <c r="BG153" i="8"/>
  <c r="BF153" i="8"/>
  <c r="AA153" i="8"/>
  <c r="Y153" i="8"/>
  <c r="W153" i="8"/>
  <c r="BK153" i="8"/>
  <c r="N153" i="8"/>
  <c r="BE153" i="8" s="1"/>
  <c r="BI152" i="8"/>
  <c r="BH152" i="8"/>
  <c r="BG152" i="8"/>
  <c r="BF152" i="8"/>
  <c r="BE152" i="8"/>
  <c r="AA152" i="8"/>
  <c r="Y152" i="8"/>
  <c r="W152" i="8"/>
  <c r="BK152" i="8"/>
  <c r="N152" i="8"/>
  <c r="BI151" i="8"/>
  <c r="BH151" i="8"/>
  <c r="BG151" i="8"/>
  <c r="BF151" i="8"/>
  <c r="BE151" i="8"/>
  <c r="AA151" i="8"/>
  <c r="Y151" i="8"/>
  <c r="W151" i="8"/>
  <c r="BK151" i="8"/>
  <c r="N151" i="8"/>
  <c r="BI150" i="8"/>
  <c r="BH150" i="8"/>
  <c r="BG150" i="8"/>
  <c r="BF150" i="8"/>
  <c r="AA150" i="8"/>
  <c r="Y150" i="8"/>
  <c r="W150" i="8"/>
  <c r="BK150" i="8"/>
  <c r="N150" i="8"/>
  <c r="BE150" i="8" s="1"/>
  <c r="BI149" i="8"/>
  <c r="BH149" i="8"/>
  <c r="BG149" i="8"/>
  <c r="BF149" i="8"/>
  <c r="BE149" i="8"/>
  <c r="AA149" i="8"/>
  <c r="Y149" i="8"/>
  <c r="W149" i="8"/>
  <c r="BK149" i="8"/>
  <c r="N149" i="8"/>
  <c r="BI148" i="8"/>
  <c r="BH148" i="8"/>
  <c r="BG148" i="8"/>
  <c r="BF148" i="8"/>
  <c r="BE148" i="8"/>
  <c r="AA148" i="8"/>
  <c r="Y148" i="8"/>
  <c r="W148" i="8"/>
  <c r="BK148" i="8"/>
  <c r="N148" i="8"/>
  <c r="BI147" i="8"/>
  <c r="BH147" i="8"/>
  <c r="BG147" i="8"/>
  <c r="BF147" i="8"/>
  <c r="BE147" i="8"/>
  <c r="AA147" i="8"/>
  <c r="Y147" i="8"/>
  <c r="W147" i="8"/>
  <c r="BK147" i="8"/>
  <c r="N147" i="8"/>
  <c r="BI146" i="8"/>
  <c r="BH146" i="8"/>
  <c r="BG146" i="8"/>
  <c r="BF146" i="8"/>
  <c r="AA146" i="8"/>
  <c r="Y146" i="8"/>
  <c r="W146" i="8"/>
  <c r="BK146" i="8"/>
  <c r="N146" i="8"/>
  <c r="BE146" i="8" s="1"/>
  <c r="BI145" i="8"/>
  <c r="BH145" i="8"/>
  <c r="BG145" i="8"/>
  <c r="BF145" i="8"/>
  <c r="BE145" i="8"/>
  <c r="AA145" i="8"/>
  <c r="Y145" i="8"/>
  <c r="W145" i="8"/>
  <c r="BK145" i="8"/>
  <c r="N145" i="8"/>
  <c r="BI144" i="8"/>
  <c r="BH144" i="8"/>
  <c r="BG144" i="8"/>
  <c r="BF144" i="8"/>
  <c r="BE144" i="8"/>
  <c r="AA144" i="8"/>
  <c r="Y144" i="8"/>
  <c r="W144" i="8"/>
  <c r="BK144" i="8"/>
  <c r="N144" i="8"/>
  <c r="BI143" i="8"/>
  <c r="BH143" i="8"/>
  <c r="BG143" i="8"/>
  <c r="BF143" i="8"/>
  <c r="BE143" i="8"/>
  <c r="AA143" i="8"/>
  <c r="Y143" i="8"/>
  <c r="W143" i="8"/>
  <c r="BK143" i="8"/>
  <c r="N143" i="8"/>
  <c r="BI142" i="8"/>
  <c r="BH142" i="8"/>
  <c r="BG142" i="8"/>
  <c r="BF142" i="8"/>
  <c r="BE142" i="8"/>
  <c r="AA142" i="8"/>
  <c r="Y142" i="8"/>
  <c r="W142" i="8"/>
  <c r="BK142" i="8"/>
  <c r="N142" i="8"/>
  <c r="BI141" i="8"/>
  <c r="BH141" i="8"/>
  <c r="BG141" i="8"/>
  <c r="BF141" i="8"/>
  <c r="BE141" i="8"/>
  <c r="AA141" i="8"/>
  <c r="Y141" i="8"/>
  <c r="W141" i="8"/>
  <c r="BK141" i="8"/>
  <c r="N141" i="8"/>
  <c r="BI140" i="8"/>
  <c r="BH140" i="8"/>
  <c r="BG140" i="8"/>
  <c r="BF140" i="8"/>
  <c r="BE140" i="8"/>
  <c r="AA140" i="8"/>
  <c r="Y140" i="8"/>
  <c r="W140" i="8"/>
  <c r="BK140" i="8"/>
  <c r="N140" i="8"/>
  <c r="BI139" i="8"/>
  <c r="BH139" i="8"/>
  <c r="BG139" i="8"/>
  <c r="BF139" i="8"/>
  <c r="BE139" i="8"/>
  <c r="AA139" i="8"/>
  <c r="Y139" i="8"/>
  <c r="W139" i="8"/>
  <c r="BK139" i="8"/>
  <c r="N139" i="8"/>
  <c r="BI138" i="8"/>
  <c r="BH138" i="8"/>
  <c r="BG138" i="8"/>
  <c r="BF138" i="8"/>
  <c r="BE138" i="8"/>
  <c r="AA138" i="8"/>
  <c r="Y138" i="8"/>
  <c r="W138" i="8"/>
  <c r="BK138" i="8"/>
  <c r="N138" i="8"/>
  <c r="BI137" i="8"/>
  <c r="BH137" i="8"/>
  <c r="BG137" i="8"/>
  <c r="BF137" i="8"/>
  <c r="BE137" i="8"/>
  <c r="AA137" i="8"/>
  <c r="Y137" i="8"/>
  <c r="W137" i="8"/>
  <c r="BK137" i="8"/>
  <c r="N137" i="8"/>
  <c r="BI136" i="8"/>
  <c r="BH136" i="8"/>
  <c r="BG136" i="8"/>
  <c r="BF136" i="8"/>
  <c r="BE136" i="8"/>
  <c r="AA136" i="8"/>
  <c r="Y136" i="8"/>
  <c r="W136" i="8"/>
  <c r="BK136" i="8"/>
  <c r="N136" i="8"/>
  <c r="BI135" i="8"/>
  <c r="BH135" i="8"/>
  <c r="BG135" i="8"/>
  <c r="BF135" i="8"/>
  <c r="BE135" i="8"/>
  <c r="AA135" i="8"/>
  <c r="AA134" i="8" s="1"/>
  <c r="AA133" i="8" s="1"/>
  <c r="Y135" i="8"/>
  <c r="Y134" i="8" s="1"/>
  <c r="Y133" i="8" s="1"/>
  <c r="W135" i="8"/>
  <c r="W134" i="8" s="1"/>
  <c r="W133" i="8" s="1"/>
  <c r="BK135" i="8"/>
  <c r="BK134" i="8" s="1"/>
  <c r="N135" i="8"/>
  <c r="BI132" i="8"/>
  <c r="BH132" i="8"/>
  <c r="BG132" i="8"/>
  <c r="BF132" i="8"/>
  <c r="BE132" i="8"/>
  <c r="AA132" i="8"/>
  <c r="Y132" i="8"/>
  <c r="W132" i="8"/>
  <c r="BK132" i="8"/>
  <c r="N132" i="8"/>
  <c r="BI131" i="8"/>
  <c r="BH131" i="8"/>
  <c r="BG131" i="8"/>
  <c r="BF131" i="8"/>
  <c r="BE131" i="8"/>
  <c r="AA131" i="8"/>
  <c r="Y131" i="8"/>
  <c r="W131" i="8"/>
  <c r="BK131" i="8"/>
  <c r="N131" i="8"/>
  <c r="BI130" i="8"/>
  <c r="BH130" i="8"/>
  <c r="BG130" i="8"/>
  <c r="BF130" i="8"/>
  <c r="BE130" i="8"/>
  <c r="AA130" i="8"/>
  <c r="Y130" i="8"/>
  <c r="W130" i="8"/>
  <c r="BK130" i="8"/>
  <c r="N130" i="8"/>
  <c r="BI129" i="8"/>
  <c r="BH129" i="8"/>
  <c r="BG129" i="8"/>
  <c r="BF129" i="8"/>
  <c r="BE129" i="8"/>
  <c r="AA129" i="8"/>
  <c r="Y129" i="8"/>
  <c r="W129" i="8"/>
  <c r="BK129" i="8"/>
  <c r="N129" i="8"/>
  <c r="BI128" i="8"/>
  <c r="BH128" i="8"/>
  <c r="BG128" i="8"/>
  <c r="BF128" i="8"/>
  <c r="BE128" i="8"/>
  <c r="AA128" i="8"/>
  <c r="Y128" i="8"/>
  <c r="W128" i="8"/>
  <c r="BK128" i="8"/>
  <c r="N128" i="8"/>
  <c r="BI127" i="8"/>
  <c r="BH127" i="8"/>
  <c r="BG127" i="8"/>
  <c r="BF127" i="8"/>
  <c r="BE127" i="8"/>
  <c r="AA127" i="8"/>
  <c r="Y127" i="8"/>
  <c r="W127" i="8"/>
  <c r="BK127" i="8"/>
  <c r="N127" i="8"/>
  <c r="BI126" i="8"/>
  <c r="BH126" i="8"/>
  <c r="BG126" i="8"/>
  <c r="BF126" i="8"/>
  <c r="BE126" i="8"/>
  <c r="AA126" i="8"/>
  <c r="Y126" i="8"/>
  <c r="W126" i="8"/>
  <c r="BK126" i="8"/>
  <c r="N126" i="8"/>
  <c r="BI125" i="8"/>
  <c r="BH125" i="8"/>
  <c r="BG125" i="8"/>
  <c r="BF125" i="8"/>
  <c r="BE125" i="8"/>
  <c r="AA125" i="8"/>
  <c r="Y125" i="8"/>
  <c r="W125" i="8"/>
  <c r="BK125" i="8"/>
  <c r="N125" i="8"/>
  <c r="BI124" i="8"/>
  <c r="BH124" i="8"/>
  <c r="BG124" i="8"/>
  <c r="BF124" i="8"/>
  <c r="BE124" i="8"/>
  <c r="AA124" i="8"/>
  <c r="Y124" i="8"/>
  <c r="W124" i="8"/>
  <c r="BK124" i="8"/>
  <c r="N124" i="8"/>
  <c r="BI123" i="8"/>
  <c r="BH123" i="8"/>
  <c r="BG123" i="8"/>
  <c r="BF123" i="8"/>
  <c r="BE123" i="8"/>
  <c r="AA123" i="8"/>
  <c r="Y123" i="8"/>
  <c r="W123" i="8"/>
  <c r="BK123" i="8"/>
  <c r="N123" i="8"/>
  <c r="BI122" i="8"/>
  <c r="BH122" i="8"/>
  <c r="BG122" i="8"/>
  <c r="BF122" i="8"/>
  <c r="BE122" i="8"/>
  <c r="AA122" i="8"/>
  <c r="Y122" i="8"/>
  <c r="W122" i="8"/>
  <c r="BK122" i="8"/>
  <c r="N122" i="8"/>
  <c r="BI121" i="8"/>
  <c r="BH121" i="8"/>
  <c r="BG121" i="8"/>
  <c r="BF121" i="8"/>
  <c r="BE121" i="8"/>
  <c r="AA121" i="8"/>
  <c r="AA120" i="8" s="1"/>
  <c r="AA119" i="8" s="1"/>
  <c r="AA118" i="8" s="1"/>
  <c r="Y121" i="8"/>
  <c r="Y120" i="8" s="1"/>
  <c r="Y119" i="8" s="1"/>
  <c r="Y118" i="8" s="1"/>
  <c r="W121" i="8"/>
  <c r="W120" i="8" s="1"/>
  <c r="W119" i="8" s="1"/>
  <c r="W118" i="8" s="1"/>
  <c r="AU94" i="1" s="1"/>
  <c r="BK121" i="8"/>
  <c r="BK120" i="8" s="1"/>
  <c r="N121" i="8"/>
  <c r="M115" i="8"/>
  <c r="M114" i="8"/>
  <c r="F114" i="8"/>
  <c r="F112" i="8"/>
  <c r="F110" i="8"/>
  <c r="BI99" i="8"/>
  <c r="BH99" i="8"/>
  <c r="BG99" i="8"/>
  <c r="BF99" i="8"/>
  <c r="BI98" i="8"/>
  <c r="BH98" i="8"/>
  <c r="BG98" i="8"/>
  <c r="BF98" i="8"/>
  <c r="BI97" i="8"/>
  <c r="BH97" i="8"/>
  <c r="BG97" i="8"/>
  <c r="BF97" i="8"/>
  <c r="BI96" i="8"/>
  <c r="BH96" i="8"/>
  <c r="BG96" i="8"/>
  <c r="BF96" i="8"/>
  <c r="BI95" i="8"/>
  <c r="BH95" i="8"/>
  <c r="BG95" i="8"/>
  <c r="BF95" i="8"/>
  <c r="BI94" i="8"/>
  <c r="H36" i="8" s="1"/>
  <c r="BD94" i="1" s="1"/>
  <c r="BH94" i="8"/>
  <c r="H35" i="8" s="1"/>
  <c r="BC94" i="1" s="1"/>
  <c r="BG94" i="8"/>
  <c r="H34" i="8" s="1"/>
  <c r="BB94" i="1" s="1"/>
  <c r="BF94" i="8"/>
  <c r="M33" i="8" s="1"/>
  <c r="AW94" i="1" s="1"/>
  <c r="M83" i="8"/>
  <c r="M82" i="8"/>
  <c r="F82" i="8"/>
  <c r="F80" i="8"/>
  <c r="F78" i="8"/>
  <c r="O21" i="8"/>
  <c r="E21" i="8"/>
  <c r="O20" i="8"/>
  <c r="O15" i="8"/>
  <c r="E15" i="8"/>
  <c r="F115" i="8" s="1"/>
  <c r="O14" i="8"/>
  <c r="O9" i="8"/>
  <c r="M112" i="8" s="1"/>
  <c r="F6" i="8"/>
  <c r="F109" i="8" s="1"/>
  <c r="AY93" i="1"/>
  <c r="AX93" i="1"/>
  <c r="H35" i="7"/>
  <c r="BC93" i="1" s="1"/>
  <c r="M33" i="7"/>
  <c r="AW93" i="1" s="1"/>
  <c r="BI119" i="7"/>
  <c r="BH119" i="7"/>
  <c r="BG119" i="7"/>
  <c r="BF119" i="7"/>
  <c r="BE119" i="7"/>
  <c r="AA119" i="7"/>
  <c r="AA118" i="7" s="1"/>
  <c r="AA117" i="7" s="1"/>
  <c r="AA116" i="7" s="1"/>
  <c r="Y119" i="7"/>
  <c r="Y118" i="7" s="1"/>
  <c r="Y117" i="7" s="1"/>
  <c r="Y116" i="7" s="1"/>
  <c r="W119" i="7"/>
  <c r="W118" i="7" s="1"/>
  <c r="W117" i="7" s="1"/>
  <c r="W116" i="7" s="1"/>
  <c r="AU93" i="1" s="1"/>
  <c r="BK119" i="7"/>
  <c r="BK118" i="7" s="1"/>
  <c r="N119" i="7"/>
  <c r="M113" i="7"/>
  <c r="M112" i="7"/>
  <c r="F112" i="7"/>
  <c r="F110" i="7"/>
  <c r="F108" i="7"/>
  <c r="BI97" i="7"/>
  <c r="BH97" i="7"/>
  <c r="BG97" i="7"/>
  <c r="BF97" i="7"/>
  <c r="BI96" i="7"/>
  <c r="BH96" i="7"/>
  <c r="BG96" i="7"/>
  <c r="BF96" i="7"/>
  <c r="BI95" i="7"/>
  <c r="BH95" i="7"/>
  <c r="BG95" i="7"/>
  <c r="BF95" i="7"/>
  <c r="BI94" i="7"/>
  <c r="BH94" i="7"/>
  <c r="BG94" i="7"/>
  <c r="BF94" i="7"/>
  <c r="BI93" i="7"/>
  <c r="BH93" i="7"/>
  <c r="BG93" i="7"/>
  <c r="BF93" i="7"/>
  <c r="BI92" i="7"/>
  <c r="H36" i="7" s="1"/>
  <c r="BD93" i="1" s="1"/>
  <c r="BH92" i="7"/>
  <c r="BG92" i="7"/>
  <c r="H34" i="7" s="1"/>
  <c r="BB93" i="1" s="1"/>
  <c r="BF92" i="7"/>
  <c r="H33" i="7" s="1"/>
  <c r="BA93" i="1" s="1"/>
  <c r="M83" i="7"/>
  <c r="M82" i="7"/>
  <c r="F82" i="7"/>
  <c r="F80" i="7"/>
  <c r="F78" i="7"/>
  <c r="O21" i="7"/>
  <c r="E21" i="7"/>
  <c r="O20" i="7"/>
  <c r="O15" i="7"/>
  <c r="E15" i="7"/>
  <c r="F113" i="7" s="1"/>
  <c r="O14" i="7"/>
  <c r="O9" i="7"/>
  <c r="M110" i="7" s="1"/>
  <c r="F6" i="7"/>
  <c r="F107" i="7" s="1"/>
  <c r="N130" i="6"/>
  <c r="AY92" i="1"/>
  <c r="AX92" i="1"/>
  <c r="BI164" i="6"/>
  <c r="BH164" i="6"/>
  <c r="BG164" i="6"/>
  <c r="BF164" i="6"/>
  <c r="AA164" i="6"/>
  <c r="Y164" i="6"/>
  <c r="W164" i="6"/>
  <c r="BK164" i="6"/>
  <c r="N164" i="6"/>
  <c r="BE164" i="6" s="1"/>
  <c r="BI163" i="6"/>
  <c r="BH163" i="6"/>
  <c r="BG163" i="6"/>
  <c r="BF163" i="6"/>
  <c r="AA163" i="6"/>
  <c r="Y163" i="6"/>
  <c r="W163" i="6"/>
  <c r="BK163" i="6"/>
  <c r="N163" i="6"/>
  <c r="BE163" i="6" s="1"/>
  <c r="BI162" i="6"/>
  <c r="BH162" i="6"/>
  <c r="BG162" i="6"/>
  <c r="BF162" i="6"/>
  <c r="AA162" i="6"/>
  <c r="Y162" i="6"/>
  <c r="W162" i="6"/>
  <c r="BK162" i="6"/>
  <c r="N162" i="6"/>
  <c r="BE162" i="6" s="1"/>
  <c r="BI161" i="6"/>
  <c r="BH161" i="6"/>
  <c r="BG161" i="6"/>
  <c r="BF161" i="6"/>
  <c r="AA161" i="6"/>
  <c r="Y161" i="6"/>
  <c r="W161" i="6"/>
  <c r="BK161" i="6"/>
  <c r="N161" i="6"/>
  <c r="BE161" i="6" s="1"/>
  <c r="BI160" i="6"/>
  <c r="BH160" i="6"/>
  <c r="BG160" i="6"/>
  <c r="BF160" i="6"/>
  <c r="AA160" i="6"/>
  <c r="Y160" i="6"/>
  <c r="W160" i="6"/>
  <c r="BK160" i="6"/>
  <c r="N160" i="6"/>
  <c r="BE160" i="6" s="1"/>
  <c r="BI159" i="6"/>
  <c r="BH159" i="6"/>
  <c r="BG159" i="6"/>
  <c r="BF159" i="6"/>
  <c r="AA159" i="6"/>
  <c r="Y159" i="6"/>
  <c r="W159" i="6"/>
  <c r="BK159" i="6"/>
  <c r="N159" i="6"/>
  <c r="BE159" i="6" s="1"/>
  <c r="BI158" i="6"/>
  <c r="BH158" i="6"/>
  <c r="BG158" i="6"/>
  <c r="BF158" i="6"/>
  <c r="AA158" i="6"/>
  <c r="AA157" i="6" s="1"/>
  <c r="Y158" i="6"/>
  <c r="Y157" i="6" s="1"/>
  <c r="W158" i="6"/>
  <c r="W157" i="6" s="1"/>
  <c r="BK158" i="6"/>
  <c r="BK157" i="6" s="1"/>
  <c r="N157" i="6" s="1"/>
  <c r="N94" i="6" s="1"/>
  <c r="N158" i="6"/>
  <c r="BE158" i="6" s="1"/>
  <c r="BI156" i="6"/>
  <c r="BH156" i="6"/>
  <c r="BG156" i="6"/>
  <c r="BF156" i="6"/>
  <c r="BE156" i="6"/>
  <c r="AA156" i="6"/>
  <c r="Y156" i="6"/>
  <c r="W156" i="6"/>
  <c r="BK156" i="6"/>
  <c r="N156" i="6"/>
  <c r="BI155" i="6"/>
  <c r="BH155" i="6"/>
  <c r="BG155" i="6"/>
  <c r="BF155" i="6"/>
  <c r="BE155" i="6"/>
  <c r="AA155" i="6"/>
  <c r="Y155" i="6"/>
  <c r="W155" i="6"/>
  <c r="BK155" i="6"/>
  <c r="N155" i="6"/>
  <c r="BI154" i="6"/>
  <c r="BH154" i="6"/>
  <c r="BG154" i="6"/>
  <c r="BF154" i="6"/>
  <c r="BE154" i="6"/>
  <c r="AA154" i="6"/>
  <c r="Y154" i="6"/>
  <c r="W154" i="6"/>
  <c r="BK154" i="6"/>
  <c r="N154" i="6"/>
  <c r="BI153" i="6"/>
  <c r="BH153" i="6"/>
  <c r="BG153" i="6"/>
  <c r="BF153" i="6"/>
  <c r="BE153" i="6"/>
  <c r="AA153" i="6"/>
  <c r="Y153" i="6"/>
  <c r="W153" i="6"/>
  <c r="BK153" i="6"/>
  <c r="N153" i="6"/>
  <c r="BI152" i="6"/>
  <c r="BH152" i="6"/>
  <c r="BG152" i="6"/>
  <c r="BF152" i="6"/>
  <c r="BE152" i="6"/>
  <c r="AA152" i="6"/>
  <c r="Y152" i="6"/>
  <c r="W152" i="6"/>
  <c r="BK152" i="6"/>
  <c r="N152" i="6"/>
  <c r="BI151" i="6"/>
  <c r="BH151" i="6"/>
  <c r="BG151" i="6"/>
  <c r="BF151" i="6"/>
  <c r="BE151" i="6"/>
  <c r="AA151" i="6"/>
  <c r="Y151" i="6"/>
  <c r="W151" i="6"/>
  <c r="BK151" i="6"/>
  <c r="N151" i="6"/>
  <c r="BI150" i="6"/>
  <c r="BH150" i="6"/>
  <c r="BG150" i="6"/>
  <c r="BF150" i="6"/>
  <c r="BE150" i="6"/>
  <c r="AA150" i="6"/>
  <c r="Y150" i="6"/>
  <c r="W150" i="6"/>
  <c r="BK150" i="6"/>
  <c r="N150" i="6"/>
  <c r="BI149" i="6"/>
  <c r="BH149" i="6"/>
  <c r="BG149" i="6"/>
  <c r="BF149" i="6"/>
  <c r="BE149" i="6"/>
  <c r="AA149" i="6"/>
  <c r="AA148" i="6" s="1"/>
  <c r="Y149" i="6"/>
  <c r="Y148" i="6" s="1"/>
  <c r="W149" i="6"/>
  <c r="W148" i="6" s="1"/>
  <c r="BK149" i="6"/>
  <c r="BK148" i="6" s="1"/>
  <c r="N148" i="6" s="1"/>
  <c r="N93" i="6" s="1"/>
  <c r="N149" i="6"/>
  <c r="BI147" i="6"/>
  <c r="BH147" i="6"/>
  <c r="BG147" i="6"/>
  <c r="BF147" i="6"/>
  <c r="AA147" i="6"/>
  <c r="Y147" i="6"/>
  <c r="W147" i="6"/>
  <c r="BK147" i="6"/>
  <c r="N147" i="6"/>
  <c r="BE147" i="6" s="1"/>
  <c r="BI146" i="6"/>
  <c r="BH146" i="6"/>
  <c r="BG146" i="6"/>
  <c r="BF146" i="6"/>
  <c r="BE146" i="6"/>
  <c r="AA146" i="6"/>
  <c r="Y146" i="6"/>
  <c r="W146" i="6"/>
  <c r="BK146" i="6"/>
  <c r="N146" i="6"/>
  <c r="BI145" i="6"/>
  <c r="BH145" i="6"/>
  <c r="BG145" i="6"/>
  <c r="BF145" i="6"/>
  <c r="AA145" i="6"/>
  <c r="Y145" i="6"/>
  <c r="W145" i="6"/>
  <c r="BK145" i="6"/>
  <c r="N145" i="6"/>
  <c r="BE145" i="6" s="1"/>
  <c r="BI144" i="6"/>
  <c r="BH144" i="6"/>
  <c r="BG144" i="6"/>
  <c r="BF144" i="6"/>
  <c r="AA144" i="6"/>
  <c r="AA143" i="6" s="1"/>
  <c r="Y144" i="6"/>
  <c r="Y143" i="6" s="1"/>
  <c r="W144" i="6"/>
  <c r="W143" i="6" s="1"/>
  <c r="BK144" i="6"/>
  <c r="BK143" i="6" s="1"/>
  <c r="N143" i="6" s="1"/>
  <c r="N92" i="6" s="1"/>
  <c r="N144" i="6"/>
  <c r="BE144" i="6" s="1"/>
  <c r="BI142" i="6"/>
  <c r="BH142" i="6"/>
  <c r="BG142" i="6"/>
  <c r="BF142" i="6"/>
  <c r="BE142" i="6"/>
  <c r="AA142" i="6"/>
  <c r="Y142" i="6"/>
  <c r="W142" i="6"/>
  <c r="BK142" i="6"/>
  <c r="N142" i="6"/>
  <c r="BI141" i="6"/>
  <c r="BH141" i="6"/>
  <c r="BG141" i="6"/>
  <c r="BF141" i="6"/>
  <c r="BE141" i="6"/>
  <c r="AA141" i="6"/>
  <c r="Y141" i="6"/>
  <c r="W141" i="6"/>
  <c r="BK141" i="6"/>
  <c r="N141" i="6"/>
  <c r="BI140" i="6"/>
  <c r="BH140" i="6"/>
  <c r="BG140" i="6"/>
  <c r="BF140" i="6"/>
  <c r="AA140" i="6"/>
  <c r="Y140" i="6"/>
  <c r="W140" i="6"/>
  <c r="BK140" i="6"/>
  <c r="N140" i="6"/>
  <c r="BE140" i="6" s="1"/>
  <c r="BI139" i="6"/>
  <c r="BH139" i="6"/>
  <c r="BG139" i="6"/>
  <c r="BF139" i="6"/>
  <c r="BE139" i="6"/>
  <c r="AA139" i="6"/>
  <c r="Y139" i="6"/>
  <c r="W139" i="6"/>
  <c r="BK139" i="6"/>
  <c r="N139" i="6"/>
  <c r="BI138" i="6"/>
  <c r="BH138" i="6"/>
  <c r="BG138" i="6"/>
  <c r="BF138" i="6"/>
  <c r="BE138" i="6"/>
  <c r="AA138" i="6"/>
  <c r="Y138" i="6"/>
  <c r="W138" i="6"/>
  <c r="BK138" i="6"/>
  <c r="N138" i="6"/>
  <c r="BI137" i="6"/>
  <c r="BH137" i="6"/>
  <c r="BG137" i="6"/>
  <c r="BF137" i="6"/>
  <c r="BE137" i="6"/>
  <c r="AA137" i="6"/>
  <c r="Y137" i="6"/>
  <c r="W137" i="6"/>
  <c r="BK137" i="6"/>
  <c r="N137" i="6"/>
  <c r="BI136" i="6"/>
  <c r="BH136" i="6"/>
  <c r="BG136" i="6"/>
  <c r="BF136" i="6"/>
  <c r="AA136" i="6"/>
  <c r="AA135" i="6" s="1"/>
  <c r="Y136" i="6"/>
  <c r="Y135" i="6" s="1"/>
  <c r="W136" i="6"/>
  <c r="W135" i="6" s="1"/>
  <c r="BK136" i="6"/>
  <c r="BK135" i="6" s="1"/>
  <c r="N135" i="6" s="1"/>
  <c r="N91" i="6" s="1"/>
  <c r="N136" i="6"/>
  <c r="BE136" i="6" s="1"/>
  <c r="BI134" i="6"/>
  <c r="BH134" i="6"/>
  <c r="BG134" i="6"/>
  <c r="BF134" i="6"/>
  <c r="AA134" i="6"/>
  <c r="Y134" i="6"/>
  <c r="W134" i="6"/>
  <c r="BK134" i="6"/>
  <c r="N134" i="6"/>
  <c r="BE134" i="6" s="1"/>
  <c r="BI133" i="6"/>
  <c r="BH133" i="6"/>
  <c r="BG133" i="6"/>
  <c r="BF133" i="6"/>
  <c r="BE133" i="6"/>
  <c r="AA133" i="6"/>
  <c r="Y133" i="6"/>
  <c r="W133" i="6"/>
  <c r="BK133" i="6"/>
  <c r="N133" i="6"/>
  <c r="BI132" i="6"/>
  <c r="BH132" i="6"/>
  <c r="BG132" i="6"/>
  <c r="BF132" i="6"/>
  <c r="AA132" i="6"/>
  <c r="AA131" i="6" s="1"/>
  <c r="Y132" i="6"/>
  <c r="Y131" i="6" s="1"/>
  <c r="W132" i="6"/>
  <c r="W131" i="6" s="1"/>
  <c r="BK132" i="6"/>
  <c r="BK131" i="6" s="1"/>
  <c r="N131" i="6" s="1"/>
  <c r="N90" i="6" s="1"/>
  <c r="N132" i="6"/>
  <c r="BE132" i="6" s="1"/>
  <c r="N89" i="6"/>
  <c r="BI129" i="6"/>
  <c r="BH129" i="6"/>
  <c r="BG129" i="6"/>
  <c r="BF129" i="6"/>
  <c r="AA129" i="6"/>
  <c r="Y129" i="6"/>
  <c r="W129" i="6"/>
  <c r="BK129" i="6"/>
  <c r="N129" i="6"/>
  <c r="BE129" i="6" s="1"/>
  <c r="BI128" i="6"/>
  <c r="BH128" i="6"/>
  <c r="BG128" i="6"/>
  <c r="BF128" i="6"/>
  <c r="BE128" i="6"/>
  <c r="AA128" i="6"/>
  <c r="Y128" i="6"/>
  <c r="W128" i="6"/>
  <c r="BK128" i="6"/>
  <c r="N128" i="6"/>
  <c r="BI127" i="6"/>
  <c r="BH127" i="6"/>
  <c r="BG127" i="6"/>
  <c r="BF127" i="6"/>
  <c r="AA127" i="6"/>
  <c r="Y127" i="6"/>
  <c r="W127" i="6"/>
  <c r="BK127" i="6"/>
  <c r="N127" i="6"/>
  <c r="BE127" i="6" s="1"/>
  <c r="BI126" i="6"/>
  <c r="BH126" i="6"/>
  <c r="BG126" i="6"/>
  <c r="BF126" i="6"/>
  <c r="AA126" i="6"/>
  <c r="Y126" i="6"/>
  <c r="W126" i="6"/>
  <c r="BK126" i="6"/>
  <c r="N126" i="6"/>
  <c r="BE126" i="6" s="1"/>
  <c r="BI125" i="6"/>
  <c r="BH125" i="6"/>
  <c r="BG125" i="6"/>
  <c r="BF125" i="6"/>
  <c r="AA125" i="6"/>
  <c r="Y125" i="6"/>
  <c r="W125" i="6"/>
  <c r="BK125" i="6"/>
  <c r="N125" i="6"/>
  <c r="BE125" i="6" s="1"/>
  <c r="BI124" i="6"/>
  <c r="BH124" i="6"/>
  <c r="BG124" i="6"/>
  <c r="BF124" i="6"/>
  <c r="BE124" i="6"/>
  <c r="AA124" i="6"/>
  <c r="Y124" i="6"/>
  <c r="W124" i="6"/>
  <c r="BK124" i="6"/>
  <c r="N124" i="6"/>
  <c r="BI123" i="6"/>
  <c r="BH123" i="6"/>
  <c r="BG123" i="6"/>
  <c r="BF123" i="6"/>
  <c r="AA123" i="6"/>
  <c r="AA122" i="6" s="1"/>
  <c r="Y123" i="6"/>
  <c r="Y122" i="6" s="1"/>
  <c r="Y121" i="6" s="1"/>
  <c r="W123" i="6"/>
  <c r="W122" i="6" s="1"/>
  <c r="W121" i="6" s="1"/>
  <c r="AU92" i="1" s="1"/>
  <c r="BK123" i="6"/>
  <c r="BK122" i="6" s="1"/>
  <c r="N123" i="6"/>
  <c r="BE123" i="6" s="1"/>
  <c r="M118" i="6"/>
  <c r="M117" i="6"/>
  <c r="F117" i="6"/>
  <c r="F115" i="6"/>
  <c r="F113" i="6"/>
  <c r="F112" i="6"/>
  <c r="BI102" i="6"/>
  <c r="BH102" i="6"/>
  <c r="BG102" i="6"/>
  <c r="BF102" i="6"/>
  <c r="BI101" i="6"/>
  <c r="BH101" i="6"/>
  <c r="BG101" i="6"/>
  <c r="BF101" i="6"/>
  <c r="BI100" i="6"/>
  <c r="BH100" i="6"/>
  <c r="BG100" i="6"/>
  <c r="BF100" i="6"/>
  <c r="BI99" i="6"/>
  <c r="BH99" i="6"/>
  <c r="BG99" i="6"/>
  <c r="BF99" i="6"/>
  <c r="BI98" i="6"/>
  <c r="BH98" i="6"/>
  <c r="BG98" i="6"/>
  <c r="BF98" i="6"/>
  <c r="BI97" i="6"/>
  <c r="H36" i="6" s="1"/>
  <c r="BD92" i="1" s="1"/>
  <c r="BH97" i="6"/>
  <c r="H35" i="6" s="1"/>
  <c r="BC92" i="1" s="1"/>
  <c r="BG97" i="6"/>
  <c r="H34" i="6" s="1"/>
  <c r="BB92" i="1" s="1"/>
  <c r="BF97" i="6"/>
  <c r="M33" i="6" s="1"/>
  <c r="AW92" i="1" s="1"/>
  <c r="M83" i="6"/>
  <c r="M82" i="6"/>
  <c r="F82" i="6"/>
  <c r="F80" i="6"/>
  <c r="F78" i="6"/>
  <c r="F77" i="6"/>
  <c r="O21" i="6"/>
  <c r="E21" i="6"/>
  <c r="O20" i="6"/>
  <c r="O15" i="6"/>
  <c r="E15" i="6"/>
  <c r="F118" i="6" s="1"/>
  <c r="O14" i="6"/>
  <c r="O9" i="6"/>
  <c r="M115" i="6" s="1"/>
  <c r="F6" i="6"/>
  <c r="Y134" i="5"/>
  <c r="N118" i="5"/>
  <c r="AY91" i="1"/>
  <c r="AX91" i="1"/>
  <c r="BI135" i="5"/>
  <c r="BH135" i="5"/>
  <c r="BG135" i="5"/>
  <c r="BF135" i="5"/>
  <c r="AA135" i="5"/>
  <c r="AA134" i="5" s="1"/>
  <c r="Y135" i="5"/>
  <c r="W135" i="5"/>
  <c r="W134" i="5" s="1"/>
  <c r="BK135" i="5"/>
  <c r="BK134" i="5" s="1"/>
  <c r="N134" i="5" s="1"/>
  <c r="N90" i="5" s="1"/>
  <c r="N135" i="5"/>
  <c r="BE135" i="5" s="1"/>
  <c r="BI133" i="5"/>
  <c r="BH133" i="5"/>
  <c r="BG133" i="5"/>
  <c r="BF133" i="5"/>
  <c r="BE133" i="5"/>
  <c r="AA133" i="5"/>
  <c r="Y133" i="5"/>
  <c r="W133" i="5"/>
  <c r="BK133" i="5"/>
  <c r="N133" i="5"/>
  <c r="BI132" i="5"/>
  <c r="BH132" i="5"/>
  <c r="BG132" i="5"/>
  <c r="BF132" i="5"/>
  <c r="BE132" i="5"/>
  <c r="AA132" i="5"/>
  <c r="Y132" i="5"/>
  <c r="W132" i="5"/>
  <c r="BK132" i="5"/>
  <c r="N132" i="5"/>
  <c r="BI131" i="5"/>
  <c r="BH131" i="5"/>
  <c r="BG131" i="5"/>
  <c r="BF131" i="5"/>
  <c r="AA131" i="5"/>
  <c r="Y131" i="5"/>
  <c r="W131" i="5"/>
  <c r="BK131" i="5"/>
  <c r="N131" i="5"/>
  <c r="BE131" i="5" s="1"/>
  <c r="BI130" i="5"/>
  <c r="BH130" i="5"/>
  <c r="BG130" i="5"/>
  <c r="BF130" i="5"/>
  <c r="BE130" i="5"/>
  <c r="AA130" i="5"/>
  <c r="Y130" i="5"/>
  <c r="W130" i="5"/>
  <c r="BK130" i="5"/>
  <c r="N130" i="5"/>
  <c r="BI129" i="5"/>
  <c r="BH129" i="5"/>
  <c r="BG129" i="5"/>
  <c r="BF129" i="5"/>
  <c r="BE129" i="5"/>
  <c r="AA129" i="5"/>
  <c r="Y129" i="5"/>
  <c r="W129" i="5"/>
  <c r="BK129" i="5"/>
  <c r="N129" i="5"/>
  <c r="BI128" i="5"/>
  <c r="BH128" i="5"/>
  <c r="BG128" i="5"/>
  <c r="BF128" i="5"/>
  <c r="BE128" i="5"/>
  <c r="AA128" i="5"/>
  <c r="Y128" i="5"/>
  <c r="W128" i="5"/>
  <c r="BK128" i="5"/>
  <c r="N128" i="5"/>
  <c r="BI127" i="5"/>
  <c r="BH127" i="5"/>
  <c r="BG127" i="5"/>
  <c r="BF127" i="5"/>
  <c r="AA127" i="5"/>
  <c r="Y127" i="5"/>
  <c r="W127" i="5"/>
  <c r="BK127" i="5"/>
  <c r="N127" i="5"/>
  <c r="BE127" i="5" s="1"/>
  <c r="BI126" i="5"/>
  <c r="BH126" i="5"/>
  <c r="BG126" i="5"/>
  <c r="BF126" i="5"/>
  <c r="BE126" i="5"/>
  <c r="AA126" i="5"/>
  <c r="Y126" i="5"/>
  <c r="W126" i="5"/>
  <c r="BK126" i="5"/>
  <c r="N126" i="5"/>
  <c r="BI125" i="5"/>
  <c r="BH125" i="5"/>
  <c r="BG125" i="5"/>
  <c r="BF125" i="5"/>
  <c r="BE125" i="5"/>
  <c r="AA125" i="5"/>
  <c r="Y125" i="5"/>
  <c r="W125" i="5"/>
  <c r="BK125" i="5"/>
  <c r="N125" i="5"/>
  <c r="BI124" i="5"/>
  <c r="BH124" i="5"/>
  <c r="BG124" i="5"/>
  <c r="BF124" i="5"/>
  <c r="BE124" i="5"/>
  <c r="AA124" i="5"/>
  <c r="Y124" i="5"/>
  <c r="W124" i="5"/>
  <c r="BK124" i="5"/>
  <c r="N124" i="5"/>
  <c r="BI123" i="5"/>
  <c r="BH123" i="5"/>
  <c r="BG123" i="5"/>
  <c r="BF123" i="5"/>
  <c r="AA123" i="5"/>
  <c r="Y123" i="5"/>
  <c r="W123" i="5"/>
  <c r="BK123" i="5"/>
  <c r="N123" i="5"/>
  <c r="BE123" i="5" s="1"/>
  <c r="BI122" i="5"/>
  <c r="BH122" i="5"/>
  <c r="BG122" i="5"/>
  <c r="BF122" i="5"/>
  <c r="BE122" i="5"/>
  <c r="AA122" i="5"/>
  <c r="Y122" i="5"/>
  <c r="W122" i="5"/>
  <c r="BK122" i="5"/>
  <c r="N122" i="5"/>
  <c r="BI121" i="5"/>
  <c r="BH121" i="5"/>
  <c r="BG121" i="5"/>
  <c r="BF121" i="5"/>
  <c r="BE121" i="5"/>
  <c r="AA121" i="5"/>
  <c r="Y121" i="5"/>
  <c r="W121" i="5"/>
  <c r="BK121" i="5"/>
  <c r="N121" i="5"/>
  <c r="BI120" i="5"/>
  <c r="BH120" i="5"/>
  <c r="BG120" i="5"/>
  <c r="BF120" i="5"/>
  <c r="BE120" i="5"/>
  <c r="AA120" i="5"/>
  <c r="Y120" i="5"/>
  <c r="Y119" i="5" s="1"/>
  <c r="Y117" i="5" s="1"/>
  <c r="W120" i="5"/>
  <c r="BK120" i="5"/>
  <c r="BK119" i="5" s="1"/>
  <c r="N120" i="5"/>
  <c r="N88" i="5"/>
  <c r="M114" i="5"/>
  <c r="M113" i="5"/>
  <c r="F113" i="5"/>
  <c r="F111" i="5"/>
  <c r="F109" i="5"/>
  <c r="F108" i="5"/>
  <c r="BI98" i="5"/>
  <c r="BH98" i="5"/>
  <c r="BG98" i="5"/>
  <c r="BF98" i="5"/>
  <c r="BI97" i="5"/>
  <c r="BH97" i="5"/>
  <c r="BG97" i="5"/>
  <c r="BF97" i="5"/>
  <c r="BI96" i="5"/>
  <c r="BH96" i="5"/>
  <c r="BG96" i="5"/>
  <c r="BF96" i="5"/>
  <c r="BI95" i="5"/>
  <c r="BH95" i="5"/>
  <c r="BG95" i="5"/>
  <c r="BF95" i="5"/>
  <c r="BI94" i="5"/>
  <c r="BH94" i="5"/>
  <c r="BG94" i="5"/>
  <c r="BF94" i="5"/>
  <c r="BI93" i="5"/>
  <c r="H36" i="5" s="1"/>
  <c r="BD91" i="1" s="1"/>
  <c r="BH93" i="5"/>
  <c r="BG93" i="5"/>
  <c r="H34" i="5" s="1"/>
  <c r="BB91" i="1" s="1"/>
  <c r="BF93" i="5"/>
  <c r="M83" i="5"/>
  <c r="M82" i="5"/>
  <c r="F82" i="5"/>
  <c r="F80" i="5"/>
  <c r="F78" i="5"/>
  <c r="F77" i="5"/>
  <c r="O21" i="5"/>
  <c r="E21" i="5"/>
  <c r="O20" i="5"/>
  <c r="O15" i="5"/>
  <c r="E15" i="5"/>
  <c r="F114" i="5" s="1"/>
  <c r="O14" i="5"/>
  <c r="O9" i="5"/>
  <c r="M111" i="5" s="1"/>
  <c r="F6" i="5"/>
  <c r="BK213" i="4"/>
  <c r="N213" i="4" s="1"/>
  <c r="N99" i="4" s="1"/>
  <c r="BK210" i="4"/>
  <c r="N210" i="4" s="1"/>
  <c r="N98" i="4" s="1"/>
  <c r="Y150" i="4"/>
  <c r="BK146" i="4"/>
  <c r="N146" i="4" s="1"/>
  <c r="N91" i="4" s="1"/>
  <c r="AY90" i="1"/>
  <c r="AX90" i="1"/>
  <c r="BI214" i="4"/>
  <c r="BH214" i="4"/>
  <c r="BG214" i="4"/>
  <c r="BF214" i="4"/>
  <c r="BE214" i="4"/>
  <c r="AA214" i="4"/>
  <c r="AA213" i="4" s="1"/>
  <c r="Y214" i="4"/>
  <c r="Y213" i="4" s="1"/>
  <c r="W214" i="4"/>
  <c r="W213" i="4" s="1"/>
  <c r="BK214" i="4"/>
  <c r="N214" i="4"/>
  <c r="BI212" i="4"/>
  <c r="BH212" i="4"/>
  <c r="BG212" i="4"/>
  <c r="BF212" i="4"/>
  <c r="BE212" i="4"/>
  <c r="AA212" i="4"/>
  <c r="Y212" i="4"/>
  <c r="W212" i="4"/>
  <c r="BK212" i="4"/>
  <c r="N212" i="4"/>
  <c r="BI211" i="4"/>
  <c r="BH211" i="4"/>
  <c r="BG211" i="4"/>
  <c r="BF211" i="4"/>
  <c r="AA211" i="4"/>
  <c r="AA210" i="4" s="1"/>
  <c r="Y211" i="4"/>
  <c r="Y210" i="4" s="1"/>
  <c r="W211" i="4"/>
  <c r="W210" i="4" s="1"/>
  <c r="BK211" i="4"/>
  <c r="N211" i="4"/>
  <c r="BE211" i="4" s="1"/>
  <c r="BI209" i="4"/>
  <c r="BH209" i="4"/>
  <c r="BG209" i="4"/>
  <c r="BF209" i="4"/>
  <c r="BE209" i="4"/>
  <c r="AA209" i="4"/>
  <c r="Y209" i="4"/>
  <c r="W209" i="4"/>
  <c r="BK209" i="4"/>
  <c r="N209" i="4"/>
  <c r="BI208" i="4"/>
  <c r="BH208" i="4"/>
  <c r="BG208" i="4"/>
  <c r="BF208" i="4"/>
  <c r="BE208" i="4"/>
  <c r="AA208" i="4"/>
  <c r="Y208" i="4"/>
  <c r="W208" i="4"/>
  <c r="BK208" i="4"/>
  <c r="N208" i="4"/>
  <c r="BI207" i="4"/>
  <c r="BH207" i="4"/>
  <c r="BG207" i="4"/>
  <c r="BF207" i="4"/>
  <c r="BE207" i="4"/>
  <c r="AA207" i="4"/>
  <c r="Y207" i="4"/>
  <c r="W207" i="4"/>
  <c r="BK207" i="4"/>
  <c r="N207" i="4"/>
  <c r="BI206" i="4"/>
  <c r="BH206" i="4"/>
  <c r="BG206" i="4"/>
  <c r="BF206" i="4"/>
  <c r="AA206" i="4"/>
  <c r="Y206" i="4"/>
  <c r="W206" i="4"/>
  <c r="BK206" i="4"/>
  <c r="N206" i="4"/>
  <c r="BE206" i="4" s="1"/>
  <c r="BI205" i="4"/>
  <c r="BH205" i="4"/>
  <c r="BG205" i="4"/>
  <c r="BF205" i="4"/>
  <c r="BE205" i="4"/>
  <c r="AA205" i="4"/>
  <c r="Y205" i="4"/>
  <c r="W205" i="4"/>
  <c r="BK205" i="4"/>
  <c r="N205" i="4"/>
  <c r="BI204" i="4"/>
  <c r="BH204" i="4"/>
  <c r="BG204" i="4"/>
  <c r="BF204" i="4"/>
  <c r="BE204" i="4"/>
  <c r="AA204" i="4"/>
  <c r="Y204" i="4"/>
  <c r="W204" i="4"/>
  <c r="BK204" i="4"/>
  <c r="N204" i="4"/>
  <c r="BI203" i="4"/>
  <c r="BH203" i="4"/>
  <c r="BG203" i="4"/>
  <c r="BF203" i="4"/>
  <c r="BE203" i="4"/>
  <c r="AA203" i="4"/>
  <c r="Y203" i="4"/>
  <c r="W203" i="4"/>
  <c r="BK203" i="4"/>
  <c r="N203" i="4"/>
  <c r="BI202" i="4"/>
  <c r="BH202" i="4"/>
  <c r="BG202" i="4"/>
  <c r="BF202" i="4"/>
  <c r="AA202" i="4"/>
  <c r="Y202" i="4"/>
  <c r="W202" i="4"/>
  <c r="BK202" i="4"/>
  <c r="N202" i="4"/>
  <c r="BE202" i="4" s="1"/>
  <c r="BI201" i="4"/>
  <c r="BH201" i="4"/>
  <c r="BG201" i="4"/>
  <c r="BF201" i="4"/>
  <c r="BE201" i="4"/>
  <c r="AA201" i="4"/>
  <c r="Y201" i="4"/>
  <c r="W201" i="4"/>
  <c r="BK201" i="4"/>
  <c r="N201" i="4"/>
  <c r="BI200" i="4"/>
  <c r="BH200" i="4"/>
  <c r="BG200" i="4"/>
  <c r="BF200" i="4"/>
  <c r="BE200" i="4"/>
  <c r="AA200" i="4"/>
  <c r="Y200" i="4"/>
  <c r="W200" i="4"/>
  <c r="BK200" i="4"/>
  <c r="N200" i="4"/>
  <c r="BI199" i="4"/>
  <c r="BH199" i="4"/>
  <c r="BG199" i="4"/>
  <c r="BF199" i="4"/>
  <c r="BE199" i="4"/>
  <c r="AA199" i="4"/>
  <c r="Y199" i="4"/>
  <c r="W199" i="4"/>
  <c r="BK199" i="4"/>
  <c r="N199" i="4"/>
  <c r="BI198" i="4"/>
  <c r="BH198" i="4"/>
  <c r="BG198" i="4"/>
  <c r="BF198" i="4"/>
  <c r="AA198" i="4"/>
  <c r="Y198" i="4"/>
  <c r="W198" i="4"/>
  <c r="BK198" i="4"/>
  <c r="N198" i="4"/>
  <c r="BE198" i="4" s="1"/>
  <c r="BI197" i="4"/>
  <c r="BH197" i="4"/>
  <c r="BG197" i="4"/>
  <c r="BF197" i="4"/>
  <c r="BE197" i="4"/>
  <c r="AA197" i="4"/>
  <c r="Y197" i="4"/>
  <c r="W197" i="4"/>
  <c r="BK197" i="4"/>
  <c r="N197" i="4"/>
  <c r="BI196" i="4"/>
  <c r="BH196" i="4"/>
  <c r="BG196" i="4"/>
  <c r="BF196" i="4"/>
  <c r="BE196" i="4"/>
  <c r="AA196" i="4"/>
  <c r="Y196" i="4"/>
  <c r="W196" i="4"/>
  <c r="BK196" i="4"/>
  <c r="N196" i="4"/>
  <c r="BI195" i="4"/>
  <c r="BH195" i="4"/>
  <c r="BG195" i="4"/>
  <c r="BF195" i="4"/>
  <c r="BE195" i="4"/>
  <c r="AA195" i="4"/>
  <c r="Y195" i="4"/>
  <c r="W195" i="4"/>
  <c r="BK195" i="4"/>
  <c r="N195" i="4"/>
  <c r="BI194" i="4"/>
  <c r="BH194" i="4"/>
  <c r="BG194" i="4"/>
  <c r="BF194" i="4"/>
  <c r="AA194" i="4"/>
  <c r="Y194" i="4"/>
  <c r="W194" i="4"/>
  <c r="BK194" i="4"/>
  <c r="N194" i="4"/>
  <c r="BE194" i="4" s="1"/>
  <c r="BI193" i="4"/>
  <c r="BH193" i="4"/>
  <c r="BG193" i="4"/>
  <c r="BF193" i="4"/>
  <c r="BE193" i="4"/>
  <c r="AA193" i="4"/>
  <c r="Y193" i="4"/>
  <c r="W193" i="4"/>
  <c r="W189" i="4" s="1"/>
  <c r="BK193" i="4"/>
  <c r="N193" i="4"/>
  <c r="BI192" i="4"/>
  <c r="BH192" i="4"/>
  <c r="BG192" i="4"/>
  <c r="BF192" i="4"/>
  <c r="BE192" i="4"/>
  <c r="AA192" i="4"/>
  <c r="Y192" i="4"/>
  <c r="W192" i="4"/>
  <c r="BK192" i="4"/>
  <c r="N192" i="4"/>
  <c r="BI191" i="4"/>
  <c r="BH191" i="4"/>
  <c r="BG191" i="4"/>
  <c r="BF191" i="4"/>
  <c r="BE191" i="4"/>
  <c r="AA191" i="4"/>
  <c r="Y191" i="4"/>
  <c r="W191" i="4"/>
  <c r="BK191" i="4"/>
  <c r="N191" i="4"/>
  <c r="BI190" i="4"/>
  <c r="BH190" i="4"/>
  <c r="BG190" i="4"/>
  <c r="BF190" i="4"/>
  <c r="AA190" i="4"/>
  <c r="Y190" i="4"/>
  <c r="Y189" i="4" s="1"/>
  <c r="W190" i="4"/>
  <c r="BK190" i="4"/>
  <c r="BK189" i="4" s="1"/>
  <c r="N189" i="4" s="1"/>
  <c r="N97" i="4" s="1"/>
  <c r="N190" i="4"/>
  <c r="BE190" i="4" s="1"/>
  <c r="BI188" i="4"/>
  <c r="BH188" i="4"/>
  <c r="BG188" i="4"/>
  <c r="BF188" i="4"/>
  <c r="AA188" i="4"/>
  <c r="AA187" i="4" s="1"/>
  <c r="Y188" i="4"/>
  <c r="Y187" i="4" s="1"/>
  <c r="W188" i="4"/>
  <c r="W187" i="4" s="1"/>
  <c r="BK188" i="4"/>
  <c r="BK187" i="4" s="1"/>
  <c r="N187" i="4" s="1"/>
  <c r="N96" i="4" s="1"/>
  <c r="N188" i="4"/>
  <c r="BE188" i="4" s="1"/>
  <c r="BI186" i="4"/>
  <c r="BH186" i="4"/>
  <c r="BG186" i="4"/>
  <c r="BF186" i="4"/>
  <c r="BE186" i="4"/>
  <c r="AA186" i="4"/>
  <c r="Y186" i="4"/>
  <c r="W186" i="4"/>
  <c r="BK186" i="4"/>
  <c r="N186" i="4"/>
  <c r="BI185" i="4"/>
  <c r="BH185" i="4"/>
  <c r="BG185" i="4"/>
  <c r="BF185" i="4"/>
  <c r="AA185" i="4"/>
  <c r="Y185" i="4"/>
  <c r="W185" i="4"/>
  <c r="BK185" i="4"/>
  <c r="N185" i="4"/>
  <c r="BE185" i="4" s="1"/>
  <c r="BI184" i="4"/>
  <c r="BH184" i="4"/>
  <c r="BG184" i="4"/>
  <c r="BF184" i="4"/>
  <c r="BE184" i="4"/>
  <c r="AA184" i="4"/>
  <c r="Y184" i="4"/>
  <c r="W184" i="4"/>
  <c r="BK184" i="4"/>
  <c r="N184" i="4"/>
  <c r="BI183" i="4"/>
  <c r="BH183" i="4"/>
  <c r="BG183" i="4"/>
  <c r="BF183" i="4"/>
  <c r="BE183" i="4"/>
  <c r="AA183" i="4"/>
  <c r="Y183" i="4"/>
  <c r="W183" i="4"/>
  <c r="BK183" i="4"/>
  <c r="N183" i="4"/>
  <c r="BI182" i="4"/>
  <c r="BH182" i="4"/>
  <c r="BG182" i="4"/>
  <c r="BF182" i="4"/>
  <c r="BE182" i="4"/>
  <c r="AA182" i="4"/>
  <c r="Y182" i="4"/>
  <c r="W182" i="4"/>
  <c r="BK182" i="4"/>
  <c r="N182" i="4"/>
  <c r="BI181" i="4"/>
  <c r="BH181" i="4"/>
  <c r="BG181" i="4"/>
  <c r="BF181" i="4"/>
  <c r="AA181" i="4"/>
  <c r="Y181" i="4"/>
  <c r="W181" i="4"/>
  <c r="BK181" i="4"/>
  <c r="N181" i="4"/>
  <c r="BE181" i="4" s="1"/>
  <c r="BI180" i="4"/>
  <c r="BH180" i="4"/>
  <c r="BG180" i="4"/>
  <c r="BF180" i="4"/>
  <c r="BE180" i="4"/>
  <c r="AA180" i="4"/>
  <c r="Y180" i="4"/>
  <c r="W180" i="4"/>
  <c r="BK180" i="4"/>
  <c r="N180" i="4"/>
  <c r="BI179" i="4"/>
  <c r="BH179" i="4"/>
  <c r="BG179" i="4"/>
  <c r="BF179" i="4"/>
  <c r="BE179" i="4"/>
  <c r="AA179" i="4"/>
  <c r="Y179" i="4"/>
  <c r="W179" i="4"/>
  <c r="BK179" i="4"/>
  <c r="N179" i="4"/>
  <c r="BI178" i="4"/>
  <c r="BH178" i="4"/>
  <c r="BG178" i="4"/>
  <c r="BF178" i="4"/>
  <c r="BE178" i="4"/>
  <c r="AA178" i="4"/>
  <c r="Y178" i="4"/>
  <c r="W178" i="4"/>
  <c r="BK178" i="4"/>
  <c r="N178" i="4"/>
  <c r="BI177" i="4"/>
  <c r="BH177" i="4"/>
  <c r="BG177" i="4"/>
  <c r="BF177" i="4"/>
  <c r="AA177" i="4"/>
  <c r="Y177" i="4"/>
  <c r="W177" i="4"/>
  <c r="BK177" i="4"/>
  <c r="N177" i="4"/>
  <c r="BE177" i="4" s="1"/>
  <c r="BI176" i="4"/>
  <c r="BH176" i="4"/>
  <c r="BG176" i="4"/>
  <c r="BF176" i="4"/>
  <c r="BE176" i="4"/>
  <c r="AA176" i="4"/>
  <c r="Y176" i="4"/>
  <c r="W176" i="4"/>
  <c r="BK176" i="4"/>
  <c r="N176" i="4"/>
  <c r="BI175" i="4"/>
  <c r="BH175" i="4"/>
  <c r="BG175" i="4"/>
  <c r="BF175" i="4"/>
  <c r="BE175" i="4"/>
  <c r="AA175" i="4"/>
  <c r="Y175" i="4"/>
  <c r="W175" i="4"/>
  <c r="BK175" i="4"/>
  <c r="N175" i="4"/>
  <c r="BI174" i="4"/>
  <c r="BH174" i="4"/>
  <c r="BG174" i="4"/>
  <c r="BF174" i="4"/>
  <c r="BE174" i="4"/>
  <c r="AA174" i="4"/>
  <c r="Y174" i="4"/>
  <c r="W174" i="4"/>
  <c r="BK174" i="4"/>
  <c r="N174" i="4"/>
  <c r="BI173" i="4"/>
  <c r="BH173" i="4"/>
  <c r="BG173" i="4"/>
  <c r="BF173" i="4"/>
  <c r="AA173" i="4"/>
  <c r="Y173" i="4"/>
  <c r="W173" i="4"/>
  <c r="BK173" i="4"/>
  <c r="N173" i="4"/>
  <c r="BE173" i="4" s="1"/>
  <c r="BI172" i="4"/>
  <c r="BH172" i="4"/>
  <c r="BG172" i="4"/>
  <c r="BF172" i="4"/>
  <c r="BE172" i="4"/>
  <c r="AA172" i="4"/>
  <c r="Y172" i="4"/>
  <c r="W172" i="4"/>
  <c r="BK172" i="4"/>
  <c r="N172" i="4"/>
  <c r="BI171" i="4"/>
  <c r="BH171" i="4"/>
  <c r="BG171" i="4"/>
  <c r="BF171" i="4"/>
  <c r="BE171" i="4"/>
  <c r="AA171" i="4"/>
  <c r="AA170" i="4" s="1"/>
  <c r="Y171" i="4"/>
  <c r="Y170" i="4" s="1"/>
  <c r="W171" i="4"/>
  <c r="W170" i="4" s="1"/>
  <c r="BK171" i="4"/>
  <c r="BK170" i="4" s="1"/>
  <c r="N170" i="4" s="1"/>
  <c r="N95" i="4" s="1"/>
  <c r="N171" i="4"/>
  <c r="BI169" i="4"/>
  <c r="BH169" i="4"/>
  <c r="BG169" i="4"/>
  <c r="BF169" i="4"/>
  <c r="AA169" i="4"/>
  <c r="Y169" i="4"/>
  <c r="W169" i="4"/>
  <c r="BK169" i="4"/>
  <c r="N169" i="4"/>
  <c r="BE169" i="4" s="1"/>
  <c r="BI168" i="4"/>
  <c r="BH168" i="4"/>
  <c r="BG168" i="4"/>
  <c r="BF168" i="4"/>
  <c r="AA168" i="4"/>
  <c r="Y168" i="4"/>
  <c r="W168" i="4"/>
  <c r="BK168" i="4"/>
  <c r="N168" i="4"/>
  <c r="BE168" i="4" s="1"/>
  <c r="BI167" i="4"/>
  <c r="BH167" i="4"/>
  <c r="BG167" i="4"/>
  <c r="BF167" i="4"/>
  <c r="AA167" i="4"/>
  <c r="Y167" i="4"/>
  <c r="W167" i="4"/>
  <c r="BK167" i="4"/>
  <c r="N167" i="4"/>
  <c r="BE167" i="4" s="1"/>
  <c r="BI166" i="4"/>
  <c r="BH166" i="4"/>
  <c r="BG166" i="4"/>
  <c r="BF166" i="4"/>
  <c r="BE166" i="4"/>
  <c r="AA166" i="4"/>
  <c r="Y166" i="4"/>
  <c r="W166" i="4"/>
  <c r="BK166" i="4"/>
  <c r="N166" i="4"/>
  <c r="BI165" i="4"/>
  <c r="BH165" i="4"/>
  <c r="BG165" i="4"/>
  <c r="BF165" i="4"/>
  <c r="AA165" i="4"/>
  <c r="Y165" i="4"/>
  <c r="W165" i="4"/>
  <c r="BK165" i="4"/>
  <c r="N165" i="4"/>
  <c r="BE165" i="4" s="1"/>
  <c r="BI164" i="4"/>
  <c r="BH164" i="4"/>
  <c r="BG164" i="4"/>
  <c r="BF164" i="4"/>
  <c r="AA164" i="4"/>
  <c r="Y164" i="4"/>
  <c r="W164" i="4"/>
  <c r="BK164" i="4"/>
  <c r="N164" i="4"/>
  <c r="BE164" i="4" s="1"/>
  <c r="BI163" i="4"/>
  <c r="BH163" i="4"/>
  <c r="BG163" i="4"/>
  <c r="BF163" i="4"/>
  <c r="AA163" i="4"/>
  <c r="Y163" i="4"/>
  <c r="W163" i="4"/>
  <c r="BK163" i="4"/>
  <c r="N163" i="4"/>
  <c r="BE163" i="4" s="1"/>
  <c r="BI162" i="4"/>
  <c r="BH162" i="4"/>
  <c r="BG162" i="4"/>
  <c r="BF162" i="4"/>
  <c r="BE162" i="4"/>
  <c r="AA162" i="4"/>
  <c r="Y162" i="4"/>
  <c r="W162" i="4"/>
  <c r="BK162" i="4"/>
  <c r="N162" i="4"/>
  <c r="BI161" i="4"/>
  <c r="BH161" i="4"/>
  <c r="BG161" i="4"/>
  <c r="BF161" i="4"/>
  <c r="AA161" i="4"/>
  <c r="Y161" i="4"/>
  <c r="W161" i="4"/>
  <c r="BK161" i="4"/>
  <c r="N161" i="4"/>
  <c r="BE161" i="4" s="1"/>
  <c r="BI160" i="4"/>
  <c r="BH160" i="4"/>
  <c r="BG160" i="4"/>
  <c r="BF160" i="4"/>
  <c r="AA160" i="4"/>
  <c r="Y160" i="4"/>
  <c r="W160" i="4"/>
  <c r="BK160" i="4"/>
  <c r="N160" i="4"/>
  <c r="BE160" i="4" s="1"/>
  <c r="BI159" i="4"/>
  <c r="BH159" i="4"/>
  <c r="BG159" i="4"/>
  <c r="BF159" i="4"/>
  <c r="AA159" i="4"/>
  <c r="Y159" i="4"/>
  <c r="W159" i="4"/>
  <c r="BK159" i="4"/>
  <c r="N159" i="4"/>
  <c r="BE159" i="4" s="1"/>
  <c r="BI158" i="4"/>
  <c r="BH158" i="4"/>
  <c r="BG158" i="4"/>
  <c r="BF158" i="4"/>
  <c r="BE158" i="4"/>
  <c r="AA158" i="4"/>
  <c r="Y158" i="4"/>
  <c r="W158" i="4"/>
  <c r="BK158" i="4"/>
  <c r="N158" i="4"/>
  <c r="BI157" i="4"/>
  <c r="BH157" i="4"/>
  <c r="BG157" i="4"/>
  <c r="BF157" i="4"/>
  <c r="AA157" i="4"/>
  <c r="Y157" i="4"/>
  <c r="W157" i="4"/>
  <c r="BK157" i="4"/>
  <c r="N157" i="4"/>
  <c r="BE157" i="4" s="1"/>
  <c r="BI156" i="4"/>
  <c r="BH156" i="4"/>
  <c r="BG156" i="4"/>
  <c r="BF156" i="4"/>
  <c r="AA156" i="4"/>
  <c r="Y156" i="4"/>
  <c r="W156" i="4"/>
  <c r="BK156" i="4"/>
  <c r="N156" i="4"/>
  <c r="BE156" i="4" s="1"/>
  <c r="BI155" i="4"/>
  <c r="BH155" i="4"/>
  <c r="BG155" i="4"/>
  <c r="BF155" i="4"/>
  <c r="AA155" i="4"/>
  <c r="Y155" i="4"/>
  <c r="W155" i="4"/>
  <c r="BK155" i="4"/>
  <c r="N155" i="4"/>
  <c r="BE155" i="4" s="1"/>
  <c r="BI154" i="4"/>
  <c r="BH154" i="4"/>
  <c r="BG154" i="4"/>
  <c r="BF154" i="4"/>
  <c r="BE154" i="4"/>
  <c r="AA154" i="4"/>
  <c r="AA153" i="4" s="1"/>
  <c r="Y154" i="4"/>
  <c r="W154" i="4"/>
  <c r="W153" i="4" s="1"/>
  <c r="BK154" i="4"/>
  <c r="N154" i="4"/>
  <c r="BI151" i="4"/>
  <c r="BH151" i="4"/>
  <c r="BG151" i="4"/>
  <c r="BF151" i="4"/>
  <c r="AA151" i="4"/>
  <c r="AA150" i="4" s="1"/>
  <c r="Y151" i="4"/>
  <c r="W151" i="4"/>
  <c r="W150" i="4" s="1"/>
  <c r="BK151" i="4"/>
  <c r="BK150" i="4" s="1"/>
  <c r="N150" i="4" s="1"/>
  <c r="N92" i="4" s="1"/>
  <c r="N151" i="4"/>
  <c r="BE151" i="4" s="1"/>
  <c r="BI149" i="4"/>
  <c r="BH149" i="4"/>
  <c r="BG149" i="4"/>
  <c r="BF149" i="4"/>
  <c r="BE149" i="4"/>
  <c r="AA149" i="4"/>
  <c r="Y149" i="4"/>
  <c r="W149" i="4"/>
  <c r="BK149" i="4"/>
  <c r="N149" i="4"/>
  <c r="BI148" i="4"/>
  <c r="BH148" i="4"/>
  <c r="BG148" i="4"/>
  <c r="BF148" i="4"/>
  <c r="BE148" i="4"/>
  <c r="AA148" i="4"/>
  <c r="Y148" i="4"/>
  <c r="W148" i="4"/>
  <c r="BK148" i="4"/>
  <c r="N148" i="4"/>
  <c r="BI147" i="4"/>
  <c r="BH147" i="4"/>
  <c r="BG147" i="4"/>
  <c r="BF147" i="4"/>
  <c r="AA147" i="4"/>
  <c r="AA146" i="4" s="1"/>
  <c r="Y147" i="4"/>
  <c r="Y146" i="4" s="1"/>
  <c r="W147" i="4"/>
  <c r="W146" i="4" s="1"/>
  <c r="BK147" i="4"/>
  <c r="N147" i="4"/>
  <c r="BE147" i="4" s="1"/>
  <c r="BI145" i="4"/>
  <c r="BH145" i="4"/>
  <c r="BG145" i="4"/>
  <c r="BF145" i="4"/>
  <c r="AA145" i="4"/>
  <c r="Y145" i="4"/>
  <c r="W145" i="4"/>
  <c r="BK145" i="4"/>
  <c r="N145" i="4"/>
  <c r="BE145" i="4" s="1"/>
  <c r="BI144" i="4"/>
  <c r="BH144" i="4"/>
  <c r="BG144" i="4"/>
  <c r="BF144" i="4"/>
  <c r="BE144" i="4"/>
  <c r="AA144" i="4"/>
  <c r="Y144" i="4"/>
  <c r="W144" i="4"/>
  <c r="BK144" i="4"/>
  <c r="N144" i="4"/>
  <c r="BI141" i="4"/>
  <c r="BH141" i="4"/>
  <c r="BG141" i="4"/>
  <c r="BF141" i="4"/>
  <c r="AA141" i="4"/>
  <c r="Y141" i="4"/>
  <c r="W141" i="4"/>
  <c r="BK141" i="4"/>
  <c r="N141" i="4"/>
  <c r="BE141" i="4" s="1"/>
  <c r="BI140" i="4"/>
  <c r="BH140" i="4"/>
  <c r="BG140" i="4"/>
  <c r="BF140" i="4"/>
  <c r="BE140" i="4"/>
  <c r="AA140" i="4"/>
  <c r="Y140" i="4"/>
  <c r="W140" i="4"/>
  <c r="BK140" i="4"/>
  <c r="N140" i="4"/>
  <c r="BI139" i="4"/>
  <c r="BH139" i="4"/>
  <c r="BG139" i="4"/>
  <c r="BF139" i="4"/>
  <c r="AA139" i="4"/>
  <c r="Y139" i="4"/>
  <c r="W139" i="4"/>
  <c r="BK139" i="4"/>
  <c r="N139" i="4"/>
  <c r="BE139" i="4" s="1"/>
  <c r="BI138" i="4"/>
  <c r="BH138" i="4"/>
  <c r="BG138" i="4"/>
  <c r="BF138" i="4"/>
  <c r="BE138" i="4"/>
  <c r="AA138" i="4"/>
  <c r="Y138" i="4"/>
  <c r="W138" i="4"/>
  <c r="BK138" i="4"/>
  <c r="N138" i="4"/>
  <c r="BI137" i="4"/>
  <c r="BH137" i="4"/>
  <c r="BG137" i="4"/>
  <c r="BF137" i="4"/>
  <c r="AA137" i="4"/>
  <c r="Y137" i="4"/>
  <c r="W137" i="4"/>
  <c r="BK137" i="4"/>
  <c r="N137" i="4"/>
  <c r="BE137" i="4" s="1"/>
  <c r="BI136" i="4"/>
  <c r="BH136" i="4"/>
  <c r="BG136" i="4"/>
  <c r="BF136" i="4"/>
  <c r="BE136" i="4"/>
  <c r="AA136" i="4"/>
  <c r="AA135" i="4" s="1"/>
  <c r="Y136" i="4"/>
  <c r="W136" i="4"/>
  <c r="W135" i="4" s="1"/>
  <c r="BK136" i="4"/>
  <c r="BK135" i="4" s="1"/>
  <c r="N135" i="4" s="1"/>
  <c r="N90" i="4" s="1"/>
  <c r="N136" i="4"/>
  <c r="BI134" i="4"/>
  <c r="BH134" i="4"/>
  <c r="BG134" i="4"/>
  <c r="BF134" i="4"/>
  <c r="AA134" i="4"/>
  <c r="Y134" i="4"/>
  <c r="W134" i="4"/>
  <c r="BK134" i="4"/>
  <c r="N134" i="4"/>
  <c r="BE134" i="4" s="1"/>
  <c r="BI133" i="4"/>
  <c r="BH133" i="4"/>
  <c r="BG133" i="4"/>
  <c r="BF133" i="4"/>
  <c r="BE133" i="4"/>
  <c r="AA133" i="4"/>
  <c r="Y133" i="4"/>
  <c r="W133" i="4"/>
  <c r="BK133" i="4"/>
  <c r="N133" i="4"/>
  <c r="BI132" i="4"/>
  <c r="BH132" i="4"/>
  <c r="BG132" i="4"/>
  <c r="BF132" i="4"/>
  <c r="AA132" i="4"/>
  <c r="Y132" i="4"/>
  <c r="W132" i="4"/>
  <c r="BK132" i="4"/>
  <c r="N132" i="4"/>
  <c r="BE132" i="4" s="1"/>
  <c r="BI131" i="4"/>
  <c r="BH131" i="4"/>
  <c r="BG131" i="4"/>
  <c r="BF131" i="4"/>
  <c r="BE131" i="4"/>
  <c r="AA131" i="4"/>
  <c r="Y131" i="4"/>
  <c r="W131" i="4"/>
  <c r="W128" i="4" s="1"/>
  <c r="W127" i="4" s="1"/>
  <c r="BK131" i="4"/>
  <c r="N131" i="4"/>
  <c r="BI130" i="4"/>
  <c r="BH130" i="4"/>
  <c r="BG130" i="4"/>
  <c r="BF130" i="4"/>
  <c r="AA130" i="4"/>
  <c r="Y130" i="4"/>
  <c r="W130" i="4"/>
  <c r="BK130" i="4"/>
  <c r="N130" i="4"/>
  <c r="BE130" i="4" s="1"/>
  <c r="BI129" i="4"/>
  <c r="BH129" i="4"/>
  <c r="BG129" i="4"/>
  <c r="BF129" i="4"/>
  <c r="BE129" i="4"/>
  <c r="AA129" i="4"/>
  <c r="AA128" i="4" s="1"/>
  <c r="Y129" i="4"/>
  <c r="Y128" i="4" s="1"/>
  <c r="W129" i="4"/>
  <c r="BK129" i="4"/>
  <c r="BK128" i="4" s="1"/>
  <c r="N129" i="4"/>
  <c r="M122" i="4"/>
  <c r="F122" i="4"/>
  <c r="F120" i="4"/>
  <c r="F118" i="4"/>
  <c r="F117" i="4"/>
  <c r="BI107" i="4"/>
  <c r="BH107" i="4"/>
  <c r="BG107" i="4"/>
  <c r="BF107" i="4"/>
  <c r="BI106" i="4"/>
  <c r="BH106" i="4"/>
  <c r="BG106" i="4"/>
  <c r="BF106" i="4"/>
  <c r="BI105" i="4"/>
  <c r="BH105" i="4"/>
  <c r="BG105" i="4"/>
  <c r="BF105" i="4"/>
  <c r="BI104" i="4"/>
  <c r="BH104" i="4"/>
  <c r="BG104" i="4"/>
  <c r="BF104" i="4"/>
  <c r="BI103" i="4"/>
  <c r="BH103" i="4"/>
  <c r="BG103" i="4"/>
  <c r="BF103" i="4"/>
  <c r="BI102" i="4"/>
  <c r="BH102" i="4"/>
  <c r="H35" i="4" s="1"/>
  <c r="BC90" i="1" s="1"/>
  <c r="BG102" i="4"/>
  <c r="H34" i="4" s="1"/>
  <c r="BB90" i="1" s="1"/>
  <c r="BF102" i="4"/>
  <c r="M82" i="4"/>
  <c r="F82" i="4"/>
  <c r="M80" i="4"/>
  <c r="F80" i="4"/>
  <c r="F78" i="4"/>
  <c r="F77" i="4"/>
  <c r="O21" i="4"/>
  <c r="E21" i="4"/>
  <c r="M123" i="4" s="1"/>
  <c r="O20" i="4"/>
  <c r="O15" i="4"/>
  <c r="E15" i="4"/>
  <c r="O14" i="4"/>
  <c r="O9" i="4"/>
  <c r="M120" i="4" s="1"/>
  <c r="F6" i="4"/>
  <c r="BK140" i="3"/>
  <c r="N140" i="3" s="1"/>
  <c r="N92" i="3" s="1"/>
  <c r="W133" i="3"/>
  <c r="AY89" i="1"/>
  <c r="AX89" i="1"/>
  <c r="BI141" i="3"/>
  <c r="BH141" i="3"/>
  <c r="BG141" i="3"/>
  <c r="BF141" i="3"/>
  <c r="AA141" i="3"/>
  <c r="AA140" i="3" s="1"/>
  <c r="Y141" i="3"/>
  <c r="Y140" i="3" s="1"/>
  <c r="W141" i="3"/>
  <c r="W140" i="3" s="1"/>
  <c r="BK141" i="3"/>
  <c r="N141" i="3"/>
  <c r="BE141" i="3" s="1"/>
  <c r="BI139" i="3"/>
  <c r="BH139" i="3"/>
  <c r="BG139" i="3"/>
  <c r="BF139" i="3"/>
  <c r="BE139" i="3"/>
  <c r="AA139" i="3"/>
  <c r="Y139" i="3"/>
  <c r="W139" i="3"/>
  <c r="W137" i="3" s="1"/>
  <c r="BK139" i="3"/>
  <c r="N139" i="3"/>
  <c r="BI138" i="3"/>
  <c r="BH138" i="3"/>
  <c r="BG138" i="3"/>
  <c r="BF138" i="3"/>
  <c r="AA138" i="3"/>
  <c r="AA137" i="3" s="1"/>
  <c r="Y138" i="3"/>
  <c r="Y137" i="3" s="1"/>
  <c r="W138" i="3"/>
  <c r="BK138" i="3"/>
  <c r="BK137" i="3" s="1"/>
  <c r="N137" i="3" s="1"/>
  <c r="N91" i="3" s="1"/>
  <c r="N138" i="3"/>
  <c r="BE138" i="3" s="1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BE135" i="3"/>
  <c r="AA135" i="3"/>
  <c r="Y135" i="3"/>
  <c r="W135" i="3"/>
  <c r="BK135" i="3"/>
  <c r="N135" i="3"/>
  <c r="BI134" i="3"/>
  <c r="BH134" i="3"/>
  <c r="BG134" i="3"/>
  <c r="BF134" i="3"/>
  <c r="AA134" i="3"/>
  <c r="Y134" i="3"/>
  <c r="Y133" i="3" s="1"/>
  <c r="W134" i="3"/>
  <c r="BK134" i="3"/>
  <c r="BK133" i="3" s="1"/>
  <c r="N133" i="3" s="1"/>
  <c r="N134" i="3"/>
  <c r="BE134" i="3" s="1"/>
  <c r="N90" i="3"/>
  <c r="BI132" i="3"/>
  <c r="BH132" i="3"/>
  <c r="BG132" i="3"/>
  <c r="BF132" i="3"/>
  <c r="BE132" i="3"/>
  <c r="AA132" i="3"/>
  <c r="Y132" i="3"/>
  <c r="W132" i="3"/>
  <c r="BK132" i="3"/>
  <c r="N132" i="3"/>
  <c r="BI130" i="3"/>
  <c r="BH130" i="3"/>
  <c r="BG130" i="3"/>
  <c r="BF130" i="3"/>
  <c r="BE130" i="3"/>
  <c r="AA130" i="3"/>
  <c r="Y130" i="3"/>
  <c r="W130" i="3"/>
  <c r="BK130" i="3"/>
  <c r="N130" i="3"/>
  <c r="BI128" i="3"/>
  <c r="BH128" i="3"/>
  <c r="BG128" i="3"/>
  <c r="BF128" i="3"/>
  <c r="BE128" i="3"/>
  <c r="AA128" i="3"/>
  <c r="Y128" i="3"/>
  <c r="W128" i="3"/>
  <c r="BK128" i="3"/>
  <c r="N128" i="3"/>
  <c r="BI127" i="3"/>
  <c r="BH127" i="3"/>
  <c r="BG127" i="3"/>
  <c r="BF127" i="3"/>
  <c r="AA127" i="3"/>
  <c r="Y127" i="3"/>
  <c r="W127" i="3"/>
  <c r="BK127" i="3"/>
  <c r="N127" i="3"/>
  <c r="BE127" i="3" s="1"/>
  <c r="BI125" i="3"/>
  <c r="BH125" i="3"/>
  <c r="BG125" i="3"/>
  <c r="BF125" i="3"/>
  <c r="BE125" i="3"/>
  <c r="AA125" i="3"/>
  <c r="Y125" i="3"/>
  <c r="W125" i="3"/>
  <c r="W121" i="3" s="1"/>
  <c r="W120" i="3" s="1"/>
  <c r="W119" i="3" s="1"/>
  <c r="AU89" i="1" s="1"/>
  <c r="BK125" i="3"/>
  <c r="N125" i="3"/>
  <c r="BI122" i="3"/>
  <c r="BH122" i="3"/>
  <c r="BG122" i="3"/>
  <c r="BF122" i="3"/>
  <c r="BE122" i="3"/>
  <c r="AA122" i="3"/>
  <c r="AA121" i="3" s="1"/>
  <c r="Y122" i="3"/>
  <c r="Y121" i="3" s="1"/>
  <c r="W122" i="3"/>
  <c r="BK122" i="3"/>
  <c r="BK121" i="3" s="1"/>
  <c r="N122" i="3"/>
  <c r="M116" i="3"/>
  <c r="F116" i="3"/>
  <c r="M115" i="3"/>
  <c r="F115" i="3"/>
  <c r="F113" i="3"/>
  <c r="F11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BH97" i="3"/>
  <c r="BG97" i="3"/>
  <c r="BF97" i="3"/>
  <c r="BI96" i="3"/>
  <c r="BH96" i="3"/>
  <c r="BG96" i="3"/>
  <c r="H34" i="3" s="1"/>
  <c r="BB89" i="1" s="1"/>
  <c r="BF96" i="3"/>
  <c r="H33" i="3" s="1"/>
  <c r="BA89" i="1" s="1"/>
  <c r="BI95" i="3"/>
  <c r="H36" i="3" s="1"/>
  <c r="BD89" i="1" s="1"/>
  <c r="BH95" i="3"/>
  <c r="H35" i="3" s="1"/>
  <c r="BC89" i="1" s="1"/>
  <c r="BG95" i="3"/>
  <c r="BF95" i="3"/>
  <c r="M83" i="3"/>
  <c r="M82" i="3"/>
  <c r="F82" i="3"/>
  <c r="F80" i="3"/>
  <c r="F78" i="3"/>
  <c r="O21" i="3"/>
  <c r="E21" i="3"/>
  <c r="O20" i="3"/>
  <c r="O15" i="3"/>
  <c r="E15" i="3"/>
  <c r="F83" i="3" s="1"/>
  <c r="O14" i="3"/>
  <c r="O9" i="3"/>
  <c r="M80" i="3" s="1"/>
  <c r="F6" i="3"/>
  <c r="BK612" i="2"/>
  <c r="N612" i="2" s="1"/>
  <c r="N112" i="2" s="1"/>
  <c r="BK590" i="2"/>
  <c r="N590" i="2" s="1"/>
  <c r="AY88" i="1"/>
  <c r="AX88" i="1"/>
  <c r="BI616" i="2"/>
  <c r="BH616" i="2"/>
  <c r="BG616" i="2"/>
  <c r="BF616" i="2"/>
  <c r="AA616" i="2"/>
  <c r="AA615" i="2" s="1"/>
  <c r="Y616" i="2"/>
  <c r="Y615" i="2" s="1"/>
  <c r="W616" i="2"/>
  <c r="W615" i="2" s="1"/>
  <c r="BK616" i="2"/>
  <c r="BK615" i="2" s="1"/>
  <c r="N615" i="2" s="1"/>
  <c r="N113" i="2" s="1"/>
  <c r="N616" i="2"/>
  <c r="BE616" i="2" s="1"/>
  <c r="BI614" i="2"/>
  <c r="BH614" i="2"/>
  <c r="BG614" i="2"/>
  <c r="BF614" i="2"/>
  <c r="AA614" i="2"/>
  <c r="Y614" i="2"/>
  <c r="W614" i="2"/>
  <c r="BK614" i="2"/>
  <c r="N614" i="2"/>
  <c r="BE614" i="2" s="1"/>
  <c r="BI613" i="2"/>
  <c r="BH613" i="2"/>
  <c r="BG613" i="2"/>
  <c r="BF613" i="2"/>
  <c r="BE613" i="2"/>
  <c r="AA613" i="2"/>
  <c r="AA612" i="2" s="1"/>
  <c r="AA611" i="2" s="1"/>
  <c r="Y613" i="2"/>
  <c r="Y612" i="2" s="1"/>
  <c r="Y611" i="2" s="1"/>
  <c r="W613" i="2"/>
  <c r="W612" i="2" s="1"/>
  <c r="BK613" i="2"/>
  <c r="N613" i="2"/>
  <c r="BI610" i="2"/>
  <c r="BH610" i="2"/>
  <c r="BG610" i="2"/>
  <c r="BF610" i="2"/>
  <c r="AA610" i="2"/>
  <c r="Y610" i="2"/>
  <c r="W610" i="2"/>
  <c r="BK610" i="2"/>
  <c r="BK607" i="2" s="1"/>
  <c r="N607" i="2" s="1"/>
  <c r="N110" i="2" s="1"/>
  <c r="N610" i="2"/>
  <c r="BE610" i="2" s="1"/>
  <c r="BI609" i="2"/>
  <c r="BH609" i="2"/>
  <c r="BG609" i="2"/>
  <c r="BF609" i="2"/>
  <c r="AA609" i="2"/>
  <c r="Y609" i="2"/>
  <c r="W609" i="2"/>
  <c r="BK609" i="2"/>
  <c r="N609" i="2"/>
  <c r="BE609" i="2" s="1"/>
  <c r="BI608" i="2"/>
  <c r="BH608" i="2"/>
  <c r="BG608" i="2"/>
  <c r="BF608" i="2"/>
  <c r="BE608" i="2"/>
  <c r="AA608" i="2"/>
  <c r="AA607" i="2" s="1"/>
  <c r="Y608" i="2"/>
  <c r="W608" i="2"/>
  <c r="W607" i="2" s="1"/>
  <c r="BK608" i="2"/>
  <c r="N608" i="2"/>
  <c r="BI605" i="2"/>
  <c r="BH605" i="2"/>
  <c r="BG605" i="2"/>
  <c r="BF605" i="2"/>
  <c r="AA605" i="2"/>
  <c r="Y605" i="2"/>
  <c r="W605" i="2"/>
  <c r="BK605" i="2"/>
  <c r="N605" i="2"/>
  <c r="BE605" i="2" s="1"/>
  <c r="BI599" i="2"/>
  <c r="BH599" i="2"/>
  <c r="BG599" i="2"/>
  <c r="BF599" i="2"/>
  <c r="BE599" i="2"/>
  <c r="AA599" i="2"/>
  <c r="AA598" i="2" s="1"/>
  <c r="Y599" i="2"/>
  <c r="Y598" i="2" s="1"/>
  <c r="W599" i="2"/>
  <c r="W598" i="2" s="1"/>
  <c r="BK599" i="2"/>
  <c r="BK598" i="2" s="1"/>
  <c r="N598" i="2" s="1"/>
  <c r="N109" i="2" s="1"/>
  <c r="N599" i="2"/>
  <c r="BI595" i="2"/>
  <c r="BH595" i="2"/>
  <c r="BG595" i="2"/>
  <c r="BF595" i="2"/>
  <c r="BE595" i="2"/>
  <c r="AA595" i="2"/>
  <c r="Y595" i="2"/>
  <c r="W595" i="2"/>
  <c r="BK595" i="2"/>
  <c r="N595" i="2"/>
  <c r="BI591" i="2"/>
  <c r="BH591" i="2"/>
  <c r="BG591" i="2"/>
  <c r="BF591" i="2"/>
  <c r="AA591" i="2"/>
  <c r="AA590" i="2" s="1"/>
  <c r="Y591" i="2"/>
  <c r="Y590" i="2" s="1"/>
  <c r="W591" i="2"/>
  <c r="W590" i="2" s="1"/>
  <c r="BK591" i="2"/>
  <c r="N591" i="2"/>
  <c r="BE591" i="2" s="1"/>
  <c r="N108" i="2"/>
  <c r="BI589" i="2"/>
  <c r="BH589" i="2"/>
  <c r="BG589" i="2"/>
  <c r="BF589" i="2"/>
  <c r="BE589" i="2"/>
  <c r="AA589" i="2"/>
  <c r="Y589" i="2"/>
  <c r="W589" i="2"/>
  <c r="BK589" i="2"/>
  <c r="N589" i="2"/>
  <c r="BI579" i="2"/>
  <c r="BH579" i="2"/>
  <c r="BG579" i="2"/>
  <c r="BF579" i="2"/>
  <c r="BE579" i="2"/>
  <c r="AA579" i="2"/>
  <c r="Y579" i="2"/>
  <c r="W579" i="2"/>
  <c r="BK579" i="2"/>
  <c r="N579" i="2"/>
  <c r="BI578" i="2"/>
  <c r="BH578" i="2"/>
  <c r="BG578" i="2"/>
  <c r="BF578" i="2"/>
  <c r="BE578" i="2"/>
  <c r="AA578" i="2"/>
  <c r="Y578" i="2"/>
  <c r="W578" i="2"/>
  <c r="BK578" i="2"/>
  <c r="N578" i="2"/>
  <c r="BI575" i="2"/>
  <c r="BH575" i="2"/>
  <c r="BG575" i="2"/>
  <c r="BF575" i="2"/>
  <c r="AA575" i="2"/>
  <c r="Y575" i="2"/>
  <c r="W575" i="2"/>
  <c r="BK575" i="2"/>
  <c r="N575" i="2"/>
  <c r="BE575" i="2" s="1"/>
  <c r="BI574" i="2"/>
  <c r="BH574" i="2"/>
  <c r="BG574" i="2"/>
  <c r="BF574" i="2"/>
  <c r="BE574" i="2"/>
  <c r="AA574" i="2"/>
  <c r="Y574" i="2"/>
  <c r="W574" i="2"/>
  <c r="BK574" i="2"/>
  <c r="N574" i="2"/>
  <c r="BI571" i="2"/>
  <c r="BH571" i="2"/>
  <c r="BG571" i="2"/>
  <c r="BF571" i="2"/>
  <c r="BE571" i="2"/>
  <c r="AA571" i="2"/>
  <c r="Y571" i="2"/>
  <c r="W571" i="2"/>
  <c r="BK571" i="2"/>
  <c r="N571" i="2"/>
  <c r="BI570" i="2"/>
  <c r="BH570" i="2"/>
  <c r="BG570" i="2"/>
  <c r="BF570" i="2"/>
  <c r="BE570" i="2"/>
  <c r="AA570" i="2"/>
  <c r="Y570" i="2"/>
  <c r="W570" i="2"/>
  <c r="BK570" i="2"/>
  <c r="N570" i="2"/>
  <c r="BI567" i="2"/>
  <c r="BH567" i="2"/>
  <c r="BG567" i="2"/>
  <c r="BF567" i="2"/>
  <c r="AA567" i="2"/>
  <c r="Y567" i="2"/>
  <c r="W567" i="2"/>
  <c r="BK567" i="2"/>
  <c r="N567" i="2"/>
  <c r="BE567" i="2" s="1"/>
  <c r="BI566" i="2"/>
  <c r="BH566" i="2"/>
  <c r="BG566" i="2"/>
  <c r="BF566" i="2"/>
  <c r="BE566" i="2"/>
  <c r="AA566" i="2"/>
  <c r="Y566" i="2"/>
  <c r="W566" i="2"/>
  <c r="BK566" i="2"/>
  <c r="N566" i="2"/>
  <c r="BI558" i="2"/>
  <c r="BH558" i="2"/>
  <c r="BG558" i="2"/>
  <c r="BF558" i="2"/>
  <c r="BE558" i="2"/>
  <c r="AA558" i="2"/>
  <c r="AA557" i="2" s="1"/>
  <c r="Y558" i="2"/>
  <c r="Y557" i="2" s="1"/>
  <c r="W558" i="2"/>
  <c r="BK558" i="2"/>
  <c r="BK557" i="2" s="1"/>
  <c r="N557" i="2" s="1"/>
  <c r="N107" i="2" s="1"/>
  <c r="N558" i="2"/>
  <c r="BI556" i="2"/>
  <c r="BH556" i="2"/>
  <c r="BG556" i="2"/>
  <c r="BF556" i="2"/>
  <c r="AA556" i="2"/>
  <c r="Y556" i="2"/>
  <c r="W556" i="2"/>
  <c r="BK556" i="2"/>
  <c r="N556" i="2"/>
  <c r="BE556" i="2" s="1"/>
  <c r="BI554" i="2"/>
  <c r="BH554" i="2"/>
  <c r="BG554" i="2"/>
  <c r="BF554" i="2"/>
  <c r="AA554" i="2"/>
  <c r="Y554" i="2"/>
  <c r="W554" i="2"/>
  <c r="BK554" i="2"/>
  <c r="N554" i="2"/>
  <c r="BE554" i="2" s="1"/>
  <c r="BI553" i="2"/>
  <c r="BH553" i="2"/>
  <c r="BG553" i="2"/>
  <c r="BF553" i="2"/>
  <c r="AA553" i="2"/>
  <c r="Y553" i="2"/>
  <c r="W553" i="2"/>
  <c r="BK553" i="2"/>
  <c r="N553" i="2"/>
  <c r="BE553" i="2" s="1"/>
  <c r="BI541" i="2"/>
  <c r="BH541" i="2"/>
  <c r="BG541" i="2"/>
  <c r="BF541" i="2"/>
  <c r="BE541" i="2"/>
  <c r="AA541" i="2"/>
  <c r="Y541" i="2"/>
  <c r="W541" i="2"/>
  <c r="BK541" i="2"/>
  <c r="N541" i="2"/>
  <c r="BI538" i="2"/>
  <c r="BH538" i="2"/>
  <c r="BG538" i="2"/>
  <c r="BF538" i="2"/>
  <c r="AA538" i="2"/>
  <c r="Y538" i="2"/>
  <c r="W538" i="2"/>
  <c r="BK538" i="2"/>
  <c r="N538" i="2"/>
  <c r="BE538" i="2" s="1"/>
  <c r="BI537" i="2"/>
  <c r="BH537" i="2"/>
  <c r="BG537" i="2"/>
  <c r="BF537" i="2"/>
  <c r="AA537" i="2"/>
  <c r="Y537" i="2"/>
  <c r="W537" i="2"/>
  <c r="BK537" i="2"/>
  <c r="N537" i="2"/>
  <c r="BE537" i="2" s="1"/>
  <c r="BI536" i="2"/>
  <c r="BH536" i="2"/>
  <c r="BG536" i="2"/>
  <c r="BF536" i="2"/>
  <c r="AA536" i="2"/>
  <c r="Y536" i="2"/>
  <c r="W536" i="2"/>
  <c r="BK536" i="2"/>
  <c r="N536" i="2"/>
  <c r="BE536" i="2" s="1"/>
  <c r="BI535" i="2"/>
  <c r="BH535" i="2"/>
  <c r="BG535" i="2"/>
  <c r="BF535" i="2"/>
  <c r="BE535" i="2"/>
  <c r="AA535" i="2"/>
  <c r="AA534" i="2" s="1"/>
  <c r="Y535" i="2"/>
  <c r="W535" i="2"/>
  <c r="W534" i="2" s="1"/>
  <c r="BK535" i="2"/>
  <c r="BK534" i="2" s="1"/>
  <c r="N534" i="2" s="1"/>
  <c r="N106" i="2" s="1"/>
  <c r="N535" i="2"/>
  <c r="BI533" i="2"/>
  <c r="BH533" i="2"/>
  <c r="BG533" i="2"/>
  <c r="BF533" i="2"/>
  <c r="AA533" i="2"/>
  <c r="Y533" i="2"/>
  <c r="W533" i="2"/>
  <c r="BK533" i="2"/>
  <c r="N533" i="2"/>
  <c r="BE533" i="2" s="1"/>
  <c r="BI530" i="2"/>
  <c r="BH530" i="2"/>
  <c r="BG530" i="2"/>
  <c r="BF530" i="2"/>
  <c r="BE530" i="2"/>
  <c r="AA530" i="2"/>
  <c r="Y530" i="2"/>
  <c r="W530" i="2"/>
  <c r="BK530" i="2"/>
  <c r="N530" i="2"/>
  <c r="BI529" i="2"/>
  <c r="BH529" i="2"/>
  <c r="BG529" i="2"/>
  <c r="BF529" i="2"/>
  <c r="BE529" i="2"/>
  <c r="AA529" i="2"/>
  <c r="Y529" i="2"/>
  <c r="W529" i="2"/>
  <c r="BK529" i="2"/>
  <c r="N529" i="2"/>
  <c r="BI527" i="2"/>
  <c r="BH527" i="2"/>
  <c r="BG527" i="2"/>
  <c r="BF527" i="2"/>
  <c r="BE527" i="2"/>
  <c r="AA527" i="2"/>
  <c r="Y527" i="2"/>
  <c r="W527" i="2"/>
  <c r="BK527" i="2"/>
  <c r="N527" i="2"/>
  <c r="BI526" i="2"/>
  <c r="BH526" i="2"/>
  <c r="BG526" i="2"/>
  <c r="BF526" i="2"/>
  <c r="AA526" i="2"/>
  <c r="Y526" i="2"/>
  <c r="W526" i="2"/>
  <c r="BK526" i="2"/>
  <c r="N526" i="2"/>
  <c r="BE526" i="2" s="1"/>
  <c r="BI523" i="2"/>
  <c r="BH523" i="2"/>
  <c r="BG523" i="2"/>
  <c r="BF523" i="2"/>
  <c r="BE523" i="2"/>
  <c r="AA523" i="2"/>
  <c r="Y523" i="2"/>
  <c r="W523" i="2"/>
  <c r="BK523" i="2"/>
  <c r="N523" i="2"/>
  <c r="BI522" i="2"/>
  <c r="BH522" i="2"/>
  <c r="BG522" i="2"/>
  <c r="BF522" i="2"/>
  <c r="BE522" i="2"/>
  <c r="AA522" i="2"/>
  <c r="Y522" i="2"/>
  <c r="W522" i="2"/>
  <c r="BK522" i="2"/>
  <c r="N522" i="2"/>
  <c r="BI519" i="2"/>
  <c r="BH519" i="2"/>
  <c r="BG519" i="2"/>
  <c r="BF519" i="2"/>
  <c r="BE519" i="2"/>
  <c r="AA519" i="2"/>
  <c r="Y519" i="2"/>
  <c r="W519" i="2"/>
  <c r="BK519" i="2"/>
  <c r="N519" i="2"/>
  <c r="BI518" i="2"/>
  <c r="BH518" i="2"/>
  <c r="BG518" i="2"/>
  <c r="BF518" i="2"/>
  <c r="AA518" i="2"/>
  <c r="Y518" i="2"/>
  <c r="W518" i="2"/>
  <c r="BK518" i="2"/>
  <c r="N518" i="2"/>
  <c r="BE518" i="2" s="1"/>
  <c r="BI510" i="2"/>
  <c r="BH510" i="2"/>
  <c r="BG510" i="2"/>
  <c r="BF510" i="2"/>
  <c r="BE510" i="2"/>
  <c r="AA510" i="2"/>
  <c r="Y510" i="2"/>
  <c r="W510" i="2"/>
  <c r="BK510" i="2"/>
  <c r="N510" i="2"/>
  <c r="BI508" i="2"/>
  <c r="BH508" i="2"/>
  <c r="BG508" i="2"/>
  <c r="BF508" i="2"/>
  <c r="BE508" i="2"/>
  <c r="AA508" i="2"/>
  <c r="Y508" i="2"/>
  <c r="W508" i="2"/>
  <c r="BK508" i="2"/>
  <c r="N508" i="2"/>
  <c r="BI506" i="2"/>
  <c r="BH506" i="2"/>
  <c r="BG506" i="2"/>
  <c r="BF506" i="2"/>
  <c r="BE506" i="2"/>
  <c r="AA506" i="2"/>
  <c r="Y506" i="2"/>
  <c r="W506" i="2"/>
  <c r="BK506" i="2"/>
  <c r="N506" i="2"/>
  <c r="BI504" i="2"/>
  <c r="BH504" i="2"/>
  <c r="BG504" i="2"/>
  <c r="BF504" i="2"/>
  <c r="AA504" i="2"/>
  <c r="Y504" i="2"/>
  <c r="W504" i="2"/>
  <c r="BK504" i="2"/>
  <c r="N504" i="2"/>
  <c r="BE504" i="2" s="1"/>
  <c r="BI502" i="2"/>
  <c r="BH502" i="2"/>
  <c r="BG502" i="2"/>
  <c r="BF502" i="2"/>
  <c r="BE502" i="2"/>
  <c r="AA502" i="2"/>
  <c r="Y502" i="2"/>
  <c r="Y501" i="2" s="1"/>
  <c r="W502" i="2"/>
  <c r="W501" i="2" s="1"/>
  <c r="BK502" i="2"/>
  <c r="BK501" i="2" s="1"/>
  <c r="N501" i="2" s="1"/>
  <c r="N105" i="2" s="1"/>
  <c r="N502" i="2"/>
  <c r="BI500" i="2"/>
  <c r="BH500" i="2"/>
  <c r="BG500" i="2"/>
  <c r="BF500" i="2"/>
  <c r="BE500" i="2"/>
  <c r="AA500" i="2"/>
  <c r="Y500" i="2"/>
  <c r="W500" i="2"/>
  <c r="BK500" i="2"/>
  <c r="N500" i="2"/>
  <c r="BI499" i="2"/>
  <c r="BH499" i="2"/>
  <c r="BG499" i="2"/>
  <c r="BF499" i="2"/>
  <c r="AA499" i="2"/>
  <c r="Y499" i="2"/>
  <c r="W499" i="2"/>
  <c r="BK499" i="2"/>
  <c r="N499" i="2"/>
  <c r="BE499" i="2" s="1"/>
  <c r="BI498" i="2"/>
  <c r="BH498" i="2"/>
  <c r="BG498" i="2"/>
  <c r="BF498" i="2"/>
  <c r="AA498" i="2"/>
  <c r="Y498" i="2"/>
  <c r="W498" i="2"/>
  <c r="BK498" i="2"/>
  <c r="N498" i="2"/>
  <c r="BE498" i="2" s="1"/>
  <c r="BI497" i="2"/>
  <c r="BH497" i="2"/>
  <c r="BG497" i="2"/>
  <c r="BF497" i="2"/>
  <c r="AA497" i="2"/>
  <c r="Y497" i="2"/>
  <c r="W497" i="2"/>
  <c r="BK497" i="2"/>
  <c r="N497" i="2"/>
  <c r="BE497" i="2" s="1"/>
  <c r="BI496" i="2"/>
  <c r="BH496" i="2"/>
  <c r="BG496" i="2"/>
  <c r="BF496" i="2"/>
  <c r="BE496" i="2"/>
  <c r="AA496" i="2"/>
  <c r="Y496" i="2"/>
  <c r="W496" i="2"/>
  <c r="BK496" i="2"/>
  <c r="N496" i="2"/>
  <c r="BI494" i="2"/>
  <c r="BH494" i="2"/>
  <c r="BG494" i="2"/>
  <c r="BF494" i="2"/>
  <c r="AA494" i="2"/>
  <c r="Y494" i="2"/>
  <c r="W494" i="2"/>
  <c r="BK494" i="2"/>
  <c r="N494" i="2"/>
  <c r="BE494" i="2" s="1"/>
  <c r="BI493" i="2"/>
  <c r="BH493" i="2"/>
  <c r="BG493" i="2"/>
  <c r="BF493" i="2"/>
  <c r="AA493" i="2"/>
  <c r="Y493" i="2"/>
  <c r="W493" i="2"/>
  <c r="BK493" i="2"/>
  <c r="N493" i="2"/>
  <c r="BE493" i="2" s="1"/>
  <c r="BI492" i="2"/>
  <c r="BH492" i="2"/>
  <c r="BG492" i="2"/>
  <c r="BF492" i="2"/>
  <c r="AA492" i="2"/>
  <c r="AA491" i="2" s="1"/>
  <c r="Y492" i="2"/>
  <c r="Y491" i="2" s="1"/>
  <c r="W492" i="2"/>
  <c r="W491" i="2" s="1"/>
  <c r="BK492" i="2"/>
  <c r="BK491" i="2" s="1"/>
  <c r="N491" i="2" s="1"/>
  <c r="N104" i="2" s="1"/>
  <c r="N492" i="2"/>
  <c r="BE492" i="2" s="1"/>
  <c r="BI490" i="2"/>
  <c r="BH490" i="2"/>
  <c r="BG490" i="2"/>
  <c r="BF490" i="2"/>
  <c r="BE490" i="2"/>
  <c r="AA490" i="2"/>
  <c r="Y490" i="2"/>
  <c r="W490" i="2"/>
  <c r="BK490" i="2"/>
  <c r="N490" i="2"/>
  <c r="BI489" i="2"/>
  <c r="BH489" i="2"/>
  <c r="BG489" i="2"/>
  <c r="BF489" i="2"/>
  <c r="AA489" i="2"/>
  <c r="Y489" i="2"/>
  <c r="W489" i="2"/>
  <c r="BK489" i="2"/>
  <c r="N489" i="2"/>
  <c r="BE489" i="2" s="1"/>
  <c r="BI488" i="2"/>
  <c r="BH488" i="2"/>
  <c r="BG488" i="2"/>
  <c r="BF488" i="2"/>
  <c r="BE488" i="2"/>
  <c r="AA488" i="2"/>
  <c r="Y488" i="2"/>
  <c r="W488" i="2"/>
  <c r="BK488" i="2"/>
  <c r="N488" i="2"/>
  <c r="BI487" i="2"/>
  <c r="BH487" i="2"/>
  <c r="BG487" i="2"/>
  <c r="BF487" i="2"/>
  <c r="BE487" i="2"/>
  <c r="AA487" i="2"/>
  <c r="Y487" i="2"/>
  <c r="W487" i="2"/>
  <c r="BK487" i="2"/>
  <c r="N487" i="2"/>
  <c r="BI486" i="2"/>
  <c r="BH486" i="2"/>
  <c r="BG486" i="2"/>
  <c r="BF486" i="2"/>
  <c r="BE486" i="2"/>
  <c r="AA486" i="2"/>
  <c r="Y486" i="2"/>
  <c r="W486" i="2"/>
  <c r="BK486" i="2"/>
  <c r="N486" i="2"/>
  <c r="BI485" i="2"/>
  <c r="BH485" i="2"/>
  <c r="BG485" i="2"/>
  <c r="BF485" i="2"/>
  <c r="AA485" i="2"/>
  <c r="Y485" i="2"/>
  <c r="W485" i="2"/>
  <c r="BK485" i="2"/>
  <c r="N485" i="2"/>
  <c r="BE485" i="2" s="1"/>
  <c r="BI484" i="2"/>
  <c r="BH484" i="2"/>
  <c r="BG484" i="2"/>
  <c r="BF484" i="2"/>
  <c r="BE484" i="2"/>
  <c r="AA484" i="2"/>
  <c r="Y484" i="2"/>
  <c r="W484" i="2"/>
  <c r="BK484" i="2"/>
  <c r="N484" i="2"/>
  <c r="BI483" i="2"/>
  <c r="BH483" i="2"/>
  <c r="BG483" i="2"/>
  <c r="BF483" i="2"/>
  <c r="BE483" i="2"/>
  <c r="AA483" i="2"/>
  <c r="Y483" i="2"/>
  <c r="W483" i="2"/>
  <c r="BK483" i="2"/>
  <c r="N483" i="2"/>
  <c r="BI482" i="2"/>
  <c r="BH482" i="2"/>
  <c r="BG482" i="2"/>
  <c r="BF482" i="2"/>
  <c r="BE482" i="2"/>
  <c r="AA482" i="2"/>
  <c r="Y482" i="2"/>
  <c r="W482" i="2"/>
  <c r="BK482" i="2"/>
  <c r="N482" i="2"/>
  <c r="BI481" i="2"/>
  <c r="BH481" i="2"/>
  <c r="BG481" i="2"/>
  <c r="BF481" i="2"/>
  <c r="AA481" i="2"/>
  <c r="Y481" i="2"/>
  <c r="W481" i="2"/>
  <c r="BK481" i="2"/>
  <c r="N481" i="2"/>
  <c r="BE481" i="2" s="1"/>
  <c r="BI480" i="2"/>
  <c r="BH480" i="2"/>
  <c r="BG480" i="2"/>
  <c r="BF480" i="2"/>
  <c r="BE480" i="2"/>
  <c r="AA480" i="2"/>
  <c r="Y480" i="2"/>
  <c r="W480" i="2"/>
  <c r="BK480" i="2"/>
  <c r="N480" i="2"/>
  <c r="BI479" i="2"/>
  <c r="BH479" i="2"/>
  <c r="BG479" i="2"/>
  <c r="BF479" i="2"/>
  <c r="BE479" i="2"/>
  <c r="AA479" i="2"/>
  <c r="Y479" i="2"/>
  <c r="W479" i="2"/>
  <c r="BK479" i="2"/>
  <c r="N479" i="2"/>
  <c r="BI477" i="2"/>
  <c r="BH477" i="2"/>
  <c r="BG477" i="2"/>
  <c r="BF477" i="2"/>
  <c r="BE477" i="2"/>
  <c r="AA477" i="2"/>
  <c r="Y477" i="2"/>
  <c r="W477" i="2"/>
  <c r="BK477" i="2"/>
  <c r="N477" i="2"/>
  <c r="BI475" i="2"/>
  <c r="BH475" i="2"/>
  <c r="BG475" i="2"/>
  <c r="BF475" i="2"/>
  <c r="AA475" i="2"/>
  <c r="Y475" i="2"/>
  <c r="W475" i="2"/>
  <c r="BK475" i="2"/>
  <c r="N475" i="2"/>
  <c r="BE475" i="2" s="1"/>
  <c r="BI474" i="2"/>
  <c r="BH474" i="2"/>
  <c r="BG474" i="2"/>
  <c r="BF474" i="2"/>
  <c r="BE474" i="2"/>
  <c r="AA474" i="2"/>
  <c r="Y474" i="2"/>
  <c r="W474" i="2"/>
  <c r="BK474" i="2"/>
  <c r="N474" i="2"/>
  <c r="BI473" i="2"/>
  <c r="BH473" i="2"/>
  <c r="BG473" i="2"/>
  <c r="BF473" i="2"/>
  <c r="BE473" i="2"/>
  <c r="AA473" i="2"/>
  <c r="Y473" i="2"/>
  <c r="W473" i="2"/>
  <c r="BK473" i="2"/>
  <c r="N473" i="2"/>
  <c r="BI472" i="2"/>
  <c r="BH472" i="2"/>
  <c r="BG472" i="2"/>
  <c r="BF472" i="2"/>
  <c r="BE472" i="2"/>
  <c r="AA472" i="2"/>
  <c r="Y472" i="2"/>
  <c r="W472" i="2"/>
  <c r="BK472" i="2"/>
  <c r="N472" i="2"/>
  <c r="BI471" i="2"/>
  <c r="BH471" i="2"/>
  <c r="BG471" i="2"/>
  <c r="BF471" i="2"/>
  <c r="AA471" i="2"/>
  <c r="Y471" i="2"/>
  <c r="W471" i="2"/>
  <c r="BK471" i="2"/>
  <c r="N471" i="2"/>
  <c r="BE471" i="2" s="1"/>
  <c r="BI468" i="2"/>
  <c r="BH468" i="2"/>
  <c r="BG468" i="2"/>
  <c r="BF468" i="2"/>
  <c r="BE468" i="2"/>
  <c r="AA468" i="2"/>
  <c r="Y468" i="2"/>
  <c r="W468" i="2"/>
  <c r="BK468" i="2"/>
  <c r="N468" i="2"/>
  <c r="BI467" i="2"/>
  <c r="BH467" i="2"/>
  <c r="BG467" i="2"/>
  <c r="BF467" i="2"/>
  <c r="BE467" i="2"/>
  <c r="AA467" i="2"/>
  <c r="Y467" i="2"/>
  <c r="W467" i="2"/>
  <c r="BK467" i="2"/>
  <c r="N467" i="2"/>
  <c r="BI466" i="2"/>
  <c r="BH466" i="2"/>
  <c r="BG466" i="2"/>
  <c r="BF466" i="2"/>
  <c r="BE466" i="2"/>
  <c r="AA466" i="2"/>
  <c r="Y466" i="2"/>
  <c r="W466" i="2"/>
  <c r="BK466" i="2"/>
  <c r="N466" i="2"/>
  <c r="BI464" i="2"/>
  <c r="BH464" i="2"/>
  <c r="BG464" i="2"/>
  <c r="BF464" i="2"/>
  <c r="AA464" i="2"/>
  <c r="Y464" i="2"/>
  <c r="W464" i="2"/>
  <c r="BK464" i="2"/>
  <c r="N464" i="2"/>
  <c r="BE464" i="2" s="1"/>
  <c r="BI452" i="2"/>
  <c r="BH452" i="2"/>
  <c r="BG452" i="2"/>
  <c r="BF452" i="2"/>
  <c r="BE452" i="2"/>
  <c r="AA452" i="2"/>
  <c r="Y452" i="2"/>
  <c r="W452" i="2"/>
  <c r="BK452" i="2"/>
  <c r="N452" i="2"/>
  <c r="BI451" i="2"/>
  <c r="BH451" i="2"/>
  <c r="BG451" i="2"/>
  <c r="BF451" i="2"/>
  <c r="BE451" i="2"/>
  <c r="AA451" i="2"/>
  <c r="Y451" i="2"/>
  <c r="W451" i="2"/>
  <c r="BK451" i="2"/>
  <c r="N451" i="2"/>
  <c r="BI439" i="2"/>
  <c r="BH439" i="2"/>
  <c r="BG439" i="2"/>
  <c r="BF439" i="2"/>
  <c r="BE439" i="2"/>
  <c r="AA439" i="2"/>
  <c r="AA438" i="2" s="1"/>
  <c r="Y439" i="2"/>
  <c r="Y438" i="2" s="1"/>
  <c r="W439" i="2"/>
  <c r="BK439" i="2"/>
  <c r="BK438" i="2" s="1"/>
  <c r="N438" i="2" s="1"/>
  <c r="N103" i="2" s="1"/>
  <c r="N439" i="2"/>
  <c r="BI437" i="2"/>
  <c r="BH437" i="2"/>
  <c r="BG437" i="2"/>
  <c r="BF437" i="2"/>
  <c r="AA437" i="2"/>
  <c r="Y437" i="2"/>
  <c r="W437" i="2"/>
  <c r="BK437" i="2"/>
  <c r="N437" i="2"/>
  <c r="BE437" i="2" s="1"/>
  <c r="BI435" i="2"/>
  <c r="BH435" i="2"/>
  <c r="BG435" i="2"/>
  <c r="BF435" i="2"/>
  <c r="AA435" i="2"/>
  <c r="Y435" i="2"/>
  <c r="W435" i="2"/>
  <c r="BK435" i="2"/>
  <c r="N435" i="2"/>
  <c r="BE435" i="2" s="1"/>
  <c r="BI433" i="2"/>
  <c r="BH433" i="2"/>
  <c r="BG433" i="2"/>
  <c r="BF433" i="2"/>
  <c r="BE433" i="2"/>
  <c r="AA433" i="2"/>
  <c r="Y433" i="2"/>
  <c r="W433" i="2"/>
  <c r="BK433" i="2"/>
  <c r="N433" i="2"/>
  <c r="BI432" i="2"/>
  <c r="BH432" i="2"/>
  <c r="BG432" i="2"/>
  <c r="BF432" i="2"/>
  <c r="AA432" i="2"/>
  <c r="Y432" i="2"/>
  <c r="W432" i="2"/>
  <c r="BK432" i="2"/>
  <c r="N432" i="2"/>
  <c r="BE432" i="2" s="1"/>
  <c r="BI429" i="2"/>
  <c r="BH429" i="2"/>
  <c r="BG429" i="2"/>
  <c r="BF429" i="2"/>
  <c r="AA429" i="2"/>
  <c r="Y429" i="2"/>
  <c r="W429" i="2"/>
  <c r="BK429" i="2"/>
  <c r="N429" i="2"/>
  <c r="BE429" i="2" s="1"/>
  <c r="BI426" i="2"/>
  <c r="BH426" i="2"/>
  <c r="BG426" i="2"/>
  <c r="BF426" i="2"/>
  <c r="AA426" i="2"/>
  <c r="AA425" i="2" s="1"/>
  <c r="Y426" i="2"/>
  <c r="Y425" i="2" s="1"/>
  <c r="W426" i="2"/>
  <c r="W425" i="2" s="1"/>
  <c r="BK426" i="2"/>
  <c r="BK425" i="2" s="1"/>
  <c r="N425" i="2" s="1"/>
  <c r="N102" i="2" s="1"/>
  <c r="N426" i="2"/>
  <c r="BE426" i="2" s="1"/>
  <c r="BI424" i="2"/>
  <c r="BH424" i="2"/>
  <c r="BG424" i="2"/>
  <c r="BF424" i="2"/>
  <c r="BE424" i="2"/>
  <c r="AA424" i="2"/>
  <c r="Y424" i="2"/>
  <c r="W424" i="2"/>
  <c r="BK424" i="2"/>
  <c r="N424" i="2"/>
  <c r="BI423" i="2"/>
  <c r="BH423" i="2"/>
  <c r="BG423" i="2"/>
  <c r="BF423" i="2"/>
  <c r="AA423" i="2"/>
  <c r="AA422" i="2" s="1"/>
  <c r="Y423" i="2"/>
  <c r="Y422" i="2" s="1"/>
  <c r="W423" i="2"/>
  <c r="W422" i="2" s="1"/>
  <c r="BK423" i="2"/>
  <c r="BK422" i="2" s="1"/>
  <c r="N422" i="2" s="1"/>
  <c r="N101" i="2" s="1"/>
  <c r="N423" i="2"/>
  <c r="BE423" i="2" s="1"/>
  <c r="BI421" i="2"/>
  <c r="BH421" i="2"/>
  <c r="BG421" i="2"/>
  <c r="BF421" i="2"/>
  <c r="AA421" i="2"/>
  <c r="Y421" i="2"/>
  <c r="W421" i="2"/>
  <c r="BK421" i="2"/>
  <c r="N421" i="2"/>
  <c r="BE421" i="2" s="1"/>
  <c r="BI418" i="2"/>
  <c r="BH418" i="2"/>
  <c r="BG418" i="2"/>
  <c r="BF418" i="2"/>
  <c r="BE418" i="2"/>
  <c r="AA418" i="2"/>
  <c r="Y418" i="2"/>
  <c r="W418" i="2"/>
  <c r="BK418" i="2"/>
  <c r="N418" i="2"/>
  <c r="BI415" i="2"/>
  <c r="BH415" i="2"/>
  <c r="BG415" i="2"/>
  <c r="BF415" i="2"/>
  <c r="AA415" i="2"/>
  <c r="Y415" i="2"/>
  <c r="W415" i="2"/>
  <c r="BK415" i="2"/>
  <c r="N415" i="2"/>
  <c r="BE415" i="2" s="1"/>
  <c r="BI412" i="2"/>
  <c r="BH412" i="2"/>
  <c r="BG412" i="2"/>
  <c r="BF412" i="2"/>
  <c r="AA412" i="2"/>
  <c r="Y412" i="2"/>
  <c r="W412" i="2"/>
  <c r="BK412" i="2"/>
  <c r="N412" i="2"/>
  <c r="BE412" i="2" s="1"/>
  <c r="BI411" i="2"/>
  <c r="BH411" i="2"/>
  <c r="BG411" i="2"/>
  <c r="BF411" i="2"/>
  <c r="AA411" i="2"/>
  <c r="Y411" i="2"/>
  <c r="W411" i="2"/>
  <c r="BK411" i="2"/>
  <c r="N411" i="2"/>
  <c r="BE411" i="2" s="1"/>
  <c r="BI410" i="2"/>
  <c r="BH410" i="2"/>
  <c r="BG410" i="2"/>
  <c r="BF410" i="2"/>
  <c r="BE410" i="2"/>
  <c r="AA410" i="2"/>
  <c r="Y410" i="2"/>
  <c r="W410" i="2"/>
  <c r="BK410" i="2"/>
  <c r="N410" i="2"/>
  <c r="BI409" i="2"/>
  <c r="BH409" i="2"/>
  <c r="BG409" i="2"/>
  <c r="BF409" i="2"/>
  <c r="AA409" i="2"/>
  <c r="Y409" i="2"/>
  <c r="W409" i="2"/>
  <c r="BK409" i="2"/>
  <c r="N409" i="2"/>
  <c r="BE409" i="2" s="1"/>
  <c r="BI403" i="2"/>
  <c r="BH403" i="2"/>
  <c r="BG403" i="2"/>
  <c r="BF403" i="2"/>
  <c r="AA403" i="2"/>
  <c r="AA402" i="2" s="1"/>
  <c r="Y403" i="2"/>
  <c r="Y402" i="2" s="1"/>
  <c r="W403" i="2"/>
  <c r="W402" i="2" s="1"/>
  <c r="BK403" i="2"/>
  <c r="BK402" i="2" s="1"/>
  <c r="N403" i="2"/>
  <c r="BE403" i="2" s="1"/>
  <c r="BI400" i="2"/>
  <c r="BH400" i="2"/>
  <c r="BG400" i="2"/>
  <c r="BF400" i="2"/>
  <c r="BE400" i="2"/>
  <c r="AA400" i="2"/>
  <c r="AA399" i="2" s="1"/>
  <c r="Y400" i="2"/>
  <c r="Y399" i="2" s="1"/>
  <c r="W400" i="2"/>
  <c r="W399" i="2" s="1"/>
  <c r="BK400" i="2"/>
  <c r="BK399" i="2" s="1"/>
  <c r="N399" i="2" s="1"/>
  <c r="N98" i="2" s="1"/>
  <c r="N400" i="2"/>
  <c r="BI398" i="2"/>
  <c r="BH398" i="2"/>
  <c r="BG398" i="2"/>
  <c r="BF398" i="2"/>
  <c r="AA398" i="2"/>
  <c r="AA397" i="2" s="1"/>
  <c r="Y398" i="2"/>
  <c r="Y397" i="2" s="1"/>
  <c r="W398" i="2"/>
  <c r="W397" i="2" s="1"/>
  <c r="BK398" i="2"/>
  <c r="BK397" i="2" s="1"/>
  <c r="N397" i="2" s="1"/>
  <c r="N97" i="2" s="1"/>
  <c r="N398" i="2"/>
  <c r="BE398" i="2" s="1"/>
  <c r="BI396" i="2"/>
  <c r="BH396" i="2"/>
  <c r="BG396" i="2"/>
  <c r="BF396" i="2"/>
  <c r="AA396" i="2"/>
  <c r="Y396" i="2"/>
  <c r="W396" i="2"/>
  <c r="BK396" i="2"/>
  <c r="N396" i="2"/>
  <c r="BE396" i="2" s="1"/>
  <c r="BI395" i="2"/>
  <c r="BH395" i="2"/>
  <c r="BG395" i="2"/>
  <c r="BF395" i="2"/>
  <c r="BE395" i="2"/>
  <c r="AA395" i="2"/>
  <c r="Y395" i="2"/>
  <c r="W395" i="2"/>
  <c r="BK395" i="2"/>
  <c r="N395" i="2"/>
  <c r="BI394" i="2"/>
  <c r="BH394" i="2"/>
  <c r="BG394" i="2"/>
  <c r="BF394" i="2"/>
  <c r="AA394" i="2"/>
  <c r="AA393" i="2" s="1"/>
  <c r="Y394" i="2"/>
  <c r="Y393" i="2" s="1"/>
  <c r="W394" i="2"/>
  <c r="W393" i="2" s="1"/>
  <c r="BK394" i="2"/>
  <c r="BK393" i="2" s="1"/>
  <c r="N393" i="2" s="1"/>
  <c r="N96" i="2" s="1"/>
  <c r="N394" i="2"/>
  <c r="BE394" i="2" s="1"/>
  <c r="BI392" i="2"/>
  <c r="BH392" i="2"/>
  <c r="BG392" i="2"/>
  <c r="BF392" i="2"/>
  <c r="BE392" i="2"/>
  <c r="AA392" i="2"/>
  <c r="Y392" i="2"/>
  <c r="W392" i="2"/>
  <c r="BK392" i="2"/>
  <c r="N392" i="2"/>
  <c r="BI391" i="2"/>
  <c r="BH391" i="2"/>
  <c r="BG391" i="2"/>
  <c r="BF391" i="2"/>
  <c r="BE391" i="2"/>
  <c r="AA391" i="2"/>
  <c r="Y391" i="2"/>
  <c r="W391" i="2"/>
  <c r="BK391" i="2"/>
  <c r="N391" i="2"/>
  <c r="BI388" i="2"/>
  <c r="BH388" i="2"/>
  <c r="BG388" i="2"/>
  <c r="BF388" i="2"/>
  <c r="BE388" i="2"/>
  <c r="AA388" i="2"/>
  <c r="Y388" i="2"/>
  <c r="W388" i="2"/>
  <c r="BK388" i="2"/>
  <c r="N388" i="2"/>
  <c r="BI362" i="2"/>
  <c r="BH362" i="2"/>
  <c r="BG362" i="2"/>
  <c r="BF362" i="2"/>
  <c r="AA362" i="2"/>
  <c r="Y362" i="2"/>
  <c r="W362" i="2"/>
  <c r="BK362" i="2"/>
  <c r="N362" i="2"/>
  <c r="BE362" i="2" s="1"/>
  <c r="BI360" i="2"/>
  <c r="BH360" i="2"/>
  <c r="BG360" i="2"/>
  <c r="BF360" i="2"/>
  <c r="BE360" i="2"/>
  <c r="AA360" i="2"/>
  <c r="Y360" i="2"/>
  <c r="W360" i="2"/>
  <c r="BK360" i="2"/>
  <c r="N360" i="2"/>
  <c r="BI357" i="2"/>
  <c r="BH357" i="2"/>
  <c r="BG357" i="2"/>
  <c r="BF357" i="2"/>
  <c r="BE357" i="2"/>
  <c r="AA357" i="2"/>
  <c r="Y357" i="2"/>
  <c r="W357" i="2"/>
  <c r="BK357" i="2"/>
  <c r="N357" i="2"/>
  <c r="BI354" i="2"/>
  <c r="BH354" i="2"/>
  <c r="BG354" i="2"/>
  <c r="BF354" i="2"/>
  <c r="BE354" i="2"/>
  <c r="AA354" i="2"/>
  <c r="Y354" i="2"/>
  <c r="W354" i="2"/>
  <c r="BK354" i="2"/>
  <c r="N354" i="2"/>
  <c r="BI351" i="2"/>
  <c r="BH351" i="2"/>
  <c r="BG351" i="2"/>
  <c r="BF351" i="2"/>
  <c r="AA351" i="2"/>
  <c r="Y351" i="2"/>
  <c r="W351" i="2"/>
  <c r="BK351" i="2"/>
  <c r="N351" i="2"/>
  <c r="BE351" i="2" s="1"/>
  <c r="BI349" i="2"/>
  <c r="BH349" i="2"/>
  <c r="BG349" i="2"/>
  <c r="BF349" i="2"/>
  <c r="BE349" i="2"/>
  <c r="AA349" i="2"/>
  <c r="Y349" i="2"/>
  <c r="W349" i="2"/>
  <c r="BK349" i="2"/>
  <c r="N349" i="2"/>
  <c r="BI347" i="2"/>
  <c r="BH347" i="2"/>
  <c r="BG347" i="2"/>
  <c r="BF347" i="2"/>
  <c r="BE347" i="2"/>
  <c r="AA347" i="2"/>
  <c r="Y347" i="2"/>
  <c r="W347" i="2"/>
  <c r="BK347" i="2"/>
  <c r="N347" i="2"/>
  <c r="BI344" i="2"/>
  <c r="BH344" i="2"/>
  <c r="BG344" i="2"/>
  <c r="BF344" i="2"/>
  <c r="BE344" i="2"/>
  <c r="AA344" i="2"/>
  <c r="Y344" i="2"/>
  <c r="W344" i="2"/>
  <c r="BK344" i="2"/>
  <c r="N344" i="2"/>
  <c r="BI342" i="2"/>
  <c r="BH342" i="2"/>
  <c r="BG342" i="2"/>
  <c r="BF342" i="2"/>
  <c r="AA342" i="2"/>
  <c r="Y342" i="2"/>
  <c r="W342" i="2"/>
  <c r="BK342" i="2"/>
  <c r="N342" i="2"/>
  <c r="BE342" i="2" s="1"/>
  <c r="BI339" i="2"/>
  <c r="BH339" i="2"/>
  <c r="BG339" i="2"/>
  <c r="BF339" i="2"/>
  <c r="BE339" i="2"/>
  <c r="AA339" i="2"/>
  <c r="Y339" i="2"/>
  <c r="W339" i="2"/>
  <c r="BK339" i="2"/>
  <c r="N339" i="2"/>
  <c r="BI333" i="2"/>
  <c r="BH333" i="2"/>
  <c r="BG333" i="2"/>
  <c r="BF333" i="2"/>
  <c r="BE333" i="2"/>
  <c r="AA333" i="2"/>
  <c r="Y333" i="2"/>
  <c r="W333" i="2"/>
  <c r="BK333" i="2"/>
  <c r="N333" i="2"/>
  <c r="BI331" i="2"/>
  <c r="BH331" i="2"/>
  <c r="BG331" i="2"/>
  <c r="BF331" i="2"/>
  <c r="BE331" i="2"/>
  <c r="AA331" i="2"/>
  <c r="Y331" i="2"/>
  <c r="W331" i="2"/>
  <c r="BK331" i="2"/>
  <c r="N331" i="2"/>
  <c r="BI326" i="2"/>
  <c r="BH326" i="2"/>
  <c r="BG326" i="2"/>
  <c r="BF326" i="2"/>
  <c r="AA326" i="2"/>
  <c r="Y326" i="2"/>
  <c r="W326" i="2"/>
  <c r="BK326" i="2"/>
  <c r="N326" i="2"/>
  <c r="BE326" i="2" s="1"/>
  <c r="BI324" i="2"/>
  <c r="BH324" i="2"/>
  <c r="BG324" i="2"/>
  <c r="BF324" i="2"/>
  <c r="BE324" i="2"/>
  <c r="AA324" i="2"/>
  <c r="Y324" i="2"/>
  <c r="W324" i="2"/>
  <c r="BK324" i="2"/>
  <c r="N324" i="2"/>
  <c r="BI323" i="2"/>
  <c r="BH323" i="2"/>
  <c r="BG323" i="2"/>
  <c r="BF323" i="2"/>
  <c r="BE323" i="2"/>
  <c r="AA323" i="2"/>
  <c r="Y323" i="2"/>
  <c r="W323" i="2"/>
  <c r="BK323" i="2"/>
  <c r="N323" i="2"/>
  <c r="BI322" i="2"/>
  <c r="BH322" i="2"/>
  <c r="BG322" i="2"/>
  <c r="BF322" i="2"/>
  <c r="BE322" i="2"/>
  <c r="AA322" i="2"/>
  <c r="Y322" i="2"/>
  <c r="W322" i="2"/>
  <c r="BK322" i="2"/>
  <c r="N322" i="2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BE320" i="2"/>
  <c r="AA320" i="2"/>
  <c r="AA319" i="2" s="1"/>
  <c r="Y320" i="2"/>
  <c r="Y319" i="2" s="1"/>
  <c r="W320" i="2"/>
  <c r="W319" i="2" s="1"/>
  <c r="BK320" i="2"/>
  <c r="BK319" i="2" s="1"/>
  <c r="N319" i="2" s="1"/>
  <c r="N95" i="2" s="1"/>
  <c r="N320" i="2"/>
  <c r="BI318" i="2"/>
  <c r="BH318" i="2"/>
  <c r="BG318" i="2"/>
  <c r="BF318" i="2"/>
  <c r="BE318" i="2"/>
  <c r="AA318" i="2"/>
  <c r="Y318" i="2"/>
  <c r="W318" i="2"/>
  <c r="BK318" i="2"/>
  <c r="N318" i="2"/>
  <c r="BI317" i="2"/>
  <c r="BH317" i="2"/>
  <c r="BG317" i="2"/>
  <c r="BF317" i="2"/>
  <c r="AA317" i="2"/>
  <c r="Y317" i="2"/>
  <c r="W317" i="2"/>
  <c r="BK317" i="2"/>
  <c r="N317" i="2"/>
  <c r="BE317" i="2" s="1"/>
  <c r="BI316" i="2"/>
  <c r="BH316" i="2"/>
  <c r="BG316" i="2"/>
  <c r="BF316" i="2"/>
  <c r="AA316" i="2"/>
  <c r="Y316" i="2"/>
  <c r="W316" i="2"/>
  <c r="BK316" i="2"/>
  <c r="N316" i="2"/>
  <c r="BE316" i="2" s="1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BE314" i="2"/>
  <c r="AA314" i="2"/>
  <c r="Y314" i="2"/>
  <c r="W314" i="2"/>
  <c r="BK314" i="2"/>
  <c r="N314" i="2"/>
  <c r="BI311" i="2"/>
  <c r="BH311" i="2"/>
  <c r="BG311" i="2"/>
  <c r="BF311" i="2"/>
  <c r="AA311" i="2"/>
  <c r="Y311" i="2"/>
  <c r="W311" i="2"/>
  <c r="BK311" i="2"/>
  <c r="N311" i="2"/>
  <c r="BE311" i="2" s="1"/>
  <c r="BI308" i="2"/>
  <c r="BH308" i="2"/>
  <c r="BG308" i="2"/>
  <c r="BF308" i="2"/>
  <c r="AA308" i="2"/>
  <c r="Y308" i="2"/>
  <c r="W308" i="2"/>
  <c r="BK308" i="2"/>
  <c r="N308" i="2"/>
  <c r="BE308" i="2" s="1"/>
  <c r="BI302" i="2"/>
  <c r="BH302" i="2"/>
  <c r="BG302" i="2"/>
  <c r="BF302" i="2"/>
  <c r="AA302" i="2"/>
  <c r="Y302" i="2"/>
  <c r="W302" i="2"/>
  <c r="BK302" i="2"/>
  <c r="N302" i="2"/>
  <c r="BE302" i="2" s="1"/>
  <c r="BI301" i="2"/>
  <c r="BH301" i="2"/>
  <c r="BG301" i="2"/>
  <c r="BF301" i="2"/>
  <c r="BE301" i="2"/>
  <c r="AA301" i="2"/>
  <c r="Y301" i="2"/>
  <c r="W301" i="2"/>
  <c r="BK301" i="2"/>
  <c r="N301" i="2"/>
  <c r="BI299" i="2"/>
  <c r="BH299" i="2"/>
  <c r="BG299" i="2"/>
  <c r="BF299" i="2"/>
  <c r="AA299" i="2"/>
  <c r="Y299" i="2"/>
  <c r="W299" i="2"/>
  <c r="BK299" i="2"/>
  <c r="N299" i="2"/>
  <c r="BE299" i="2" s="1"/>
  <c r="BI298" i="2"/>
  <c r="BH298" i="2"/>
  <c r="BG298" i="2"/>
  <c r="BF298" i="2"/>
  <c r="AA298" i="2"/>
  <c r="Y298" i="2"/>
  <c r="W298" i="2"/>
  <c r="BK298" i="2"/>
  <c r="N298" i="2"/>
  <c r="BE298" i="2" s="1"/>
  <c r="BI295" i="2"/>
  <c r="BH295" i="2"/>
  <c r="BG295" i="2"/>
  <c r="BF295" i="2"/>
  <c r="AA295" i="2"/>
  <c r="Y295" i="2"/>
  <c r="W295" i="2"/>
  <c r="BK295" i="2"/>
  <c r="N295" i="2"/>
  <c r="BE295" i="2" s="1"/>
  <c r="BI294" i="2"/>
  <c r="BH294" i="2"/>
  <c r="BG294" i="2"/>
  <c r="BF294" i="2"/>
  <c r="BE294" i="2"/>
  <c r="AA294" i="2"/>
  <c r="Y294" i="2"/>
  <c r="W294" i="2"/>
  <c r="BK294" i="2"/>
  <c r="N294" i="2"/>
  <c r="BI268" i="2"/>
  <c r="BH268" i="2"/>
  <c r="BG268" i="2"/>
  <c r="BF268" i="2"/>
  <c r="AA268" i="2"/>
  <c r="Y268" i="2"/>
  <c r="W268" i="2"/>
  <c r="BK268" i="2"/>
  <c r="N268" i="2"/>
  <c r="BE268" i="2" s="1"/>
  <c r="BI267" i="2"/>
  <c r="BH267" i="2"/>
  <c r="BG267" i="2"/>
  <c r="BF267" i="2"/>
  <c r="AA267" i="2"/>
  <c r="Y267" i="2"/>
  <c r="W267" i="2"/>
  <c r="BK267" i="2"/>
  <c r="N267" i="2"/>
  <c r="BE267" i="2" s="1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BE263" i="2"/>
  <c r="AA263" i="2"/>
  <c r="Y263" i="2"/>
  <c r="W263" i="2"/>
  <c r="BK263" i="2"/>
  <c r="N263" i="2"/>
  <c r="BI237" i="2"/>
  <c r="BH237" i="2"/>
  <c r="BG237" i="2"/>
  <c r="BF237" i="2"/>
  <c r="AA237" i="2"/>
  <c r="AA236" i="2" s="1"/>
  <c r="Y237" i="2"/>
  <c r="Y236" i="2" s="1"/>
  <c r="W237" i="2"/>
  <c r="W236" i="2" s="1"/>
  <c r="BK237" i="2"/>
  <c r="BK236" i="2" s="1"/>
  <c r="N236" i="2" s="1"/>
  <c r="N94" i="2" s="1"/>
  <c r="N237" i="2"/>
  <c r="BE237" i="2" s="1"/>
  <c r="BI234" i="2"/>
  <c r="BH234" i="2"/>
  <c r="BG234" i="2"/>
  <c r="BF234" i="2"/>
  <c r="BE234" i="2"/>
  <c r="AA234" i="2"/>
  <c r="AA233" i="2" s="1"/>
  <c r="Y234" i="2"/>
  <c r="Y233" i="2" s="1"/>
  <c r="W234" i="2"/>
  <c r="W233" i="2" s="1"/>
  <c r="BK234" i="2"/>
  <c r="BK233" i="2" s="1"/>
  <c r="N233" i="2" s="1"/>
  <c r="N93" i="2" s="1"/>
  <c r="N234" i="2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BE231" i="2"/>
  <c r="AA231" i="2"/>
  <c r="Y231" i="2"/>
  <c r="W231" i="2"/>
  <c r="BK231" i="2"/>
  <c r="N231" i="2"/>
  <c r="BI229" i="2"/>
  <c r="BH229" i="2"/>
  <c r="BG229" i="2"/>
  <c r="BF229" i="2"/>
  <c r="AA229" i="2"/>
  <c r="Y229" i="2"/>
  <c r="W229" i="2"/>
  <c r="BK229" i="2"/>
  <c r="N229" i="2"/>
  <c r="BE229" i="2" s="1"/>
  <c r="BI227" i="2"/>
  <c r="BH227" i="2"/>
  <c r="BG227" i="2"/>
  <c r="BF227" i="2"/>
  <c r="BE227" i="2"/>
  <c r="AA227" i="2"/>
  <c r="Y227" i="2"/>
  <c r="W227" i="2"/>
  <c r="BK227" i="2"/>
  <c r="N227" i="2"/>
  <c r="BI222" i="2"/>
  <c r="BH222" i="2"/>
  <c r="BG222" i="2"/>
  <c r="BF222" i="2"/>
  <c r="BE222" i="2"/>
  <c r="AA222" i="2"/>
  <c r="Y222" i="2"/>
  <c r="W222" i="2"/>
  <c r="BK222" i="2"/>
  <c r="N222" i="2"/>
  <c r="BI221" i="2"/>
  <c r="BH221" i="2"/>
  <c r="BG221" i="2"/>
  <c r="BF221" i="2"/>
  <c r="BE221" i="2"/>
  <c r="AA221" i="2"/>
  <c r="Y221" i="2"/>
  <c r="W221" i="2"/>
  <c r="BK221" i="2"/>
  <c r="N221" i="2"/>
  <c r="BI219" i="2"/>
  <c r="BH219" i="2"/>
  <c r="BG219" i="2"/>
  <c r="BF219" i="2"/>
  <c r="AA219" i="2"/>
  <c r="Y219" i="2"/>
  <c r="W219" i="2"/>
  <c r="BK219" i="2"/>
  <c r="N219" i="2"/>
  <c r="BE219" i="2" s="1"/>
  <c r="BI213" i="2"/>
  <c r="BH213" i="2"/>
  <c r="BG213" i="2"/>
  <c r="BF213" i="2"/>
  <c r="BE213" i="2"/>
  <c r="AA213" i="2"/>
  <c r="Y213" i="2"/>
  <c r="W213" i="2"/>
  <c r="BK213" i="2"/>
  <c r="N213" i="2"/>
  <c r="BI208" i="2"/>
  <c r="BH208" i="2"/>
  <c r="BG208" i="2"/>
  <c r="BF208" i="2"/>
  <c r="BE208" i="2"/>
  <c r="AA208" i="2"/>
  <c r="Y208" i="2"/>
  <c r="W208" i="2"/>
  <c r="BK208" i="2"/>
  <c r="N208" i="2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AA198" i="2"/>
  <c r="Y198" i="2"/>
  <c r="W198" i="2"/>
  <c r="BK198" i="2"/>
  <c r="N198" i="2"/>
  <c r="BE198" i="2" s="1"/>
  <c r="BI195" i="2"/>
  <c r="BH195" i="2"/>
  <c r="BG195" i="2"/>
  <c r="BF195" i="2"/>
  <c r="BE195" i="2"/>
  <c r="AA195" i="2"/>
  <c r="Y195" i="2"/>
  <c r="W195" i="2"/>
  <c r="BK195" i="2"/>
  <c r="N195" i="2"/>
  <c r="BI192" i="2"/>
  <c r="BH192" i="2"/>
  <c r="BG192" i="2"/>
  <c r="BF192" i="2"/>
  <c r="BE192" i="2"/>
  <c r="AA192" i="2"/>
  <c r="Y192" i="2"/>
  <c r="W192" i="2"/>
  <c r="BK192" i="2"/>
  <c r="N192" i="2"/>
  <c r="BI184" i="2"/>
  <c r="BH184" i="2"/>
  <c r="BG184" i="2"/>
  <c r="BF184" i="2"/>
  <c r="BE184" i="2"/>
  <c r="AA184" i="2"/>
  <c r="Y184" i="2"/>
  <c r="W184" i="2"/>
  <c r="BK184" i="2"/>
  <c r="N184" i="2"/>
  <c r="BI183" i="2"/>
  <c r="BH183" i="2"/>
  <c r="BG183" i="2"/>
  <c r="BF183" i="2"/>
  <c r="AA183" i="2"/>
  <c r="Y183" i="2"/>
  <c r="W183" i="2"/>
  <c r="BK183" i="2"/>
  <c r="N183" i="2"/>
  <c r="BE183" i="2" s="1"/>
  <c r="BI181" i="2"/>
  <c r="BH181" i="2"/>
  <c r="BG181" i="2"/>
  <c r="BF181" i="2"/>
  <c r="BE181" i="2"/>
  <c r="AA181" i="2"/>
  <c r="Y181" i="2"/>
  <c r="W181" i="2"/>
  <c r="BK181" i="2"/>
  <c r="N181" i="2"/>
  <c r="BI179" i="2"/>
  <c r="BH179" i="2"/>
  <c r="BG179" i="2"/>
  <c r="BF179" i="2"/>
  <c r="BE179" i="2"/>
  <c r="AA179" i="2"/>
  <c r="AA178" i="2" s="1"/>
  <c r="Y179" i="2"/>
  <c r="W179" i="2"/>
  <c r="BK179" i="2"/>
  <c r="BK178" i="2" s="1"/>
  <c r="N178" i="2" s="1"/>
  <c r="N92" i="2" s="1"/>
  <c r="N179" i="2"/>
  <c r="BI175" i="2"/>
  <c r="BH175" i="2"/>
  <c r="BG175" i="2"/>
  <c r="BF175" i="2"/>
  <c r="AA175" i="2"/>
  <c r="Y175" i="2"/>
  <c r="W175" i="2"/>
  <c r="BK175" i="2"/>
  <c r="N175" i="2"/>
  <c r="BE175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59" i="2"/>
  <c r="BH159" i="2"/>
  <c r="BG159" i="2"/>
  <c r="BF159" i="2"/>
  <c r="BE159" i="2"/>
  <c r="AA159" i="2"/>
  <c r="AA158" i="2" s="1"/>
  <c r="Y159" i="2"/>
  <c r="Y158" i="2" s="1"/>
  <c r="W159" i="2"/>
  <c r="W158" i="2" s="1"/>
  <c r="BK159" i="2"/>
  <c r="BK158" i="2" s="1"/>
  <c r="N158" i="2" s="1"/>
  <c r="N91" i="2" s="1"/>
  <c r="N159" i="2"/>
  <c r="BI157" i="2"/>
  <c r="BH157" i="2"/>
  <c r="BG157" i="2"/>
  <c r="BF157" i="2"/>
  <c r="AA157" i="2"/>
  <c r="Y157" i="2"/>
  <c r="W157" i="2"/>
  <c r="BK157" i="2"/>
  <c r="N157" i="2"/>
  <c r="BE157" i="2" s="1"/>
  <c r="BI155" i="2"/>
  <c r="BH155" i="2"/>
  <c r="BG155" i="2"/>
  <c r="BF155" i="2"/>
  <c r="BE155" i="2"/>
  <c r="AA155" i="2"/>
  <c r="Y155" i="2"/>
  <c r="W155" i="2"/>
  <c r="BK155" i="2"/>
  <c r="N155" i="2"/>
  <c r="BI153" i="2"/>
  <c r="BH153" i="2"/>
  <c r="BG153" i="2"/>
  <c r="BF153" i="2"/>
  <c r="BE153" i="2"/>
  <c r="AA153" i="2"/>
  <c r="Y153" i="2"/>
  <c r="W153" i="2"/>
  <c r="BK153" i="2"/>
  <c r="N153" i="2"/>
  <c r="BI150" i="2"/>
  <c r="BH150" i="2"/>
  <c r="BG150" i="2"/>
  <c r="BF150" i="2"/>
  <c r="BE150" i="2"/>
  <c r="AA150" i="2"/>
  <c r="Y150" i="2"/>
  <c r="W150" i="2"/>
  <c r="BK150" i="2"/>
  <c r="N150" i="2"/>
  <c r="BI148" i="2"/>
  <c r="BH148" i="2"/>
  <c r="BG148" i="2"/>
  <c r="BF148" i="2"/>
  <c r="AA148" i="2"/>
  <c r="Y148" i="2"/>
  <c r="W148" i="2"/>
  <c r="BK148" i="2"/>
  <c r="N148" i="2"/>
  <c r="BE148" i="2" s="1"/>
  <c r="BI146" i="2"/>
  <c r="BH146" i="2"/>
  <c r="BG146" i="2"/>
  <c r="BF146" i="2"/>
  <c r="BE146" i="2"/>
  <c r="AA146" i="2"/>
  <c r="AA145" i="2" s="1"/>
  <c r="Y146" i="2"/>
  <c r="Y145" i="2" s="1"/>
  <c r="W146" i="2"/>
  <c r="W145" i="2" s="1"/>
  <c r="BK146" i="2"/>
  <c r="BK145" i="2" s="1"/>
  <c r="N145" i="2" s="1"/>
  <c r="N90" i="2" s="1"/>
  <c r="N146" i="2"/>
  <c r="BI143" i="2"/>
  <c r="BH143" i="2"/>
  <c r="BG143" i="2"/>
  <c r="BF143" i="2"/>
  <c r="BE143" i="2"/>
  <c r="AA143" i="2"/>
  <c r="AA142" i="2" s="1"/>
  <c r="Y143" i="2"/>
  <c r="Y142" i="2" s="1"/>
  <c r="W143" i="2"/>
  <c r="W142" i="2" s="1"/>
  <c r="BK143" i="2"/>
  <c r="BK142" i="2" s="1"/>
  <c r="N143" i="2"/>
  <c r="M137" i="2"/>
  <c r="M136" i="2"/>
  <c r="F136" i="2"/>
  <c r="F134" i="2"/>
  <c r="F132" i="2"/>
  <c r="F131" i="2"/>
  <c r="BI121" i="2"/>
  <c r="BH121" i="2"/>
  <c r="BG121" i="2"/>
  <c r="BF121" i="2"/>
  <c r="BI120" i="2"/>
  <c r="BH120" i="2"/>
  <c r="BG120" i="2"/>
  <c r="BF120" i="2"/>
  <c r="BI119" i="2"/>
  <c r="BH119" i="2"/>
  <c r="BG119" i="2"/>
  <c r="BF119" i="2"/>
  <c r="BI118" i="2"/>
  <c r="BH118" i="2"/>
  <c r="BG118" i="2"/>
  <c r="BF118" i="2"/>
  <c r="BI117" i="2"/>
  <c r="BH117" i="2"/>
  <c r="BG117" i="2"/>
  <c r="BF117" i="2"/>
  <c r="BI116" i="2"/>
  <c r="H36" i="2" s="1"/>
  <c r="BD88" i="1" s="1"/>
  <c r="BH116" i="2"/>
  <c r="H35" i="2" s="1"/>
  <c r="BC88" i="1" s="1"/>
  <c r="BG116" i="2"/>
  <c r="H34" i="2" s="1"/>
  <c r="BB88" i="1" s="1"/>
  <c r="BB87" i="1" s="1"/>
  <c r="BF116" i="2"/>
  <c r="H33" i="2" s="1"/>
  <c r="BA88" i="1" s="1"/>
  <c r="M83" i="2"/>
  <c r="M82" i="2"/>
  <c r="F82" i="2"/>
  <c r="F80" i="2"/>
  <c r="F78" i="2"/>
  <c r="F77" i="2"/>
  <c r="O21" i="2"/>
  <c r="E21" i="2"/>
  <c r="O20" i="2"/>
  <c r="O15" i="2"/>
  <c r="E15" i="2"/>
  <c r="F137" i="2" s="1"/>
  <c r="O14" i="2"/>
  <c r="O9" i="2"/>
  <c r="M134" i="2" s="1"/>
  <c r="F6" i="2"/>
  <c r="CK100" i="1"/>
  <c r="CJ100" i="1"/>
  <c r="CI100" i="1"/>
  <c r="CC100" i="1"/>
  <c r="CH100" i="1"/>
  <c r="CB100" i="1"/>
  <c r="CG100" i="1"/>
  <c r="CA100" i="1"/>
  <c r="CF100" i="1"/>
  <c r="BZ100" i="1"/>
  <c r="CE100" i="1"/>
  <c r="CK99" i="1"/>
  <c r="CJ99" i="1"/>
  <c r="CI99" i="1"/>
  <c r="CC99" i="1"/>
  <c r="CH99" i="1"/>
  <c r="CB99" i="1"/>
  <c r="CG99" i="1"/>
  <c r="CA99" i="1"/>
  <c r="CF99" i="1"/>
  <c r="BZ99" i="1"/>
  <c r="CE99" i="1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H97" i="1"/>
  <c r="CG97" i="1"/>
  <c r="CF97" i="1"/>
  <c r="BZ97" i="1"/>
  <c r="CE97" i="1"/>
  <c r="AM83" i="1"/>
  <c r="L83" i="1"/>
  <c r="AM82" i="1"/>
  <c r="L82" i="1"/>
  <c r="AM80" i="1"/>
  <c r="L80" i="1"/>
  <c r="L78" i="1"/>
  <c r="L77" i="1"/>
  <c r="N121" i="3" l="1"/>
  <c r="N89" i="3" s="1"/>
  <c r="BK120" i="3"/>
  <c r="W178" i="2"/>
  <c r="W141" i="2" s="1"/>
  <c r="BK141" i="2"/>
  <c r="N142" i="2"/>
  <c r="N89" i="2" s="1"/>
  <c r="Y178" i="2"/>
  <c r="Y120" i="3"/>
  <c r="Y119" i="3" s="1"/>
  <c r="BK401" i="2"/>
  <c r="N401" i="2" s="1"/>
  <c r="N99" i="2" s="1"/>
  <c r="N402" i="2"/>
  <c r="N100" i="2" s="1"/>
  <c r="AA120" i="3"/>
  <c r="AA119" i="3" s="1"/>
  <c r="W33" i="1"/>
  <c r="AX87" i="1"/>
  <c r="Y141" i="2"/>
  <c r="AA141" i="2"/>
  <c r="Y401" i="2"/>
  <c r="W611" i="2"/>
  <c r="M33" i="2"/>
  <c r="AW88" i="1" s="1"/>
  <c r="AA133" i="3"/>
  <c r="F83" i="2"/>
  <c r="Y534" i="2"/>
  <c r="W557" i="2"/>
  <c r="Y607" i="2"/>
  <c r="M113" i="3"/>
  <c r="M33" i="4"/>
  <c r="AW90" i="1" s="1"/>
  <c r="AA189" i="4"/>
  <c r="AA152" i="4" s="1"/>
  <c r="AA119" i="5"/>
  <c r="AA117" i="5" s="1"/>
  <c r="BK121" i="6"/>
  <c r="N121" i="6" s="1"/>
  <c r="N87" i="6" s="1"/>
  <c r="N122" i="6"/>
  <c r="N88" i="6" s="1"/>
  <c r="F110" i="3"/>
  <c r="F77" i="3"/>
  <c r="BK127" i="4"/>
  <c r="N128" i="4"/>
  <c r="N89" i="4" s="1"/>
  <c r="F123" i="4"/>
  <c r="F83" i="4"/>
  <c r="H36" i="4"/>
  <c r="BD90" i="1" s="1"/>
  <c r="BD87" i="1" s="1"/>
  <c r="W35" i="1" s="1"/>
  <c r="M33" i="5"/>
  <c r="AW91" i="1" s="1"/>
  <c r="AA121" i="6"/>
  <c r="AA501" i="2"/>
  <c r="AA401" i="2" s="1"/>
  <c r="AA127" i="4"/>
  <c r="Y135" i="4"/>
  <c r="Y127" i="4" s="1"/>
  <c r="Y126" i="4" s="1"/>
  <c r="BK153" i="4"/>
  <c r="N118" i="7"/>
  <c r="N89" i="7" s="1"/>
  <c r="BK117" i="7"/>
  <c r="M80" i="2"/>
  <c r="BK611" i="2"/>
  <c r="N611" i="2" s="1"/>
  <c r="N111" i="2" s="1"/>
  <c r="M33" i="3"/>
  <c r="AW89" i="1" s="1"/>
  <c r="W152" i="4"/>
  <c r="W126" i="4" s="1"/>
  <c r="AU90" i="1" s="1"/>
  <c r="H35" i="5"/>
  <c r="BC91" i="1" s="1"/>
  <c r="BC87" i="1" s="1"/>
  <c r="BK117" i="5"/>
  <c r="N117" i="5" s="1"/>
  <c r="N87" i="5" s="1"/>
  <c r="N119" i="5"/>
  <c r="N89" i="5" s="1"/>
  <c r="BK119" i="8"/>
  <c r="N120" i="8"/>
  <c r="N89" i="8" s="1"/>
  <c r="BK133" i="8"/>
  <c r="N133" i="8" s="1"/>
  <c r="N90" i="8" s="1"/>
  <c r="N134" i="8"/>
  <c r="N91" i="8" s="1"/>
  <c r="W438" i="2"/>
  <c r="W401" i="2" s="1"/>
  <c r="Y153" i="4"/>
  <c r="Y152" i="4" s="1"/>
  <c r="W119" i="5"/>
  <c r="W117" i="5" s="1"/>
  <c r="AU91" i="1" s="1"/>
  <c r="F83" i="5"/>
  <c r="F83" i="6"/>
  <c r="M83" i="4"/>
  <c r="M80" i="8"/>
  <c r="F83" i="7"/>
  <c r="H33" i="6"/>
  <c r="BA92" i="1" s="1"/>
  <c r="H33" i="4"/>
  <c r="BA90" i="1" s="1"/>
  <c r="BA87" i="1" s="1"/>
  <c r="F77" i="7"/>
  <c r="F83" i="8"/>
  <c r="H33" i="8"/>
  <c r="BA94" i="1" s="1"/>
  <c r="M80" i="5"/>
  <c r="H33" i="5"/>
  <c r="BA91" i="1" s="1"/>
  <c r="M80" i="6"/>
  <c r="F77" i="8"/>
  <c r="M80" i="7"/>
  <c r="AW87" i="1" l="1"/>
  <c r="AK32" i="1" s="1"/>
  <c r="W32" i="1"/>
  <c r="W34" i="1"/>
  <c r="AY87" i="1"/>
  <c r="W140" i="2"/>
  <c r="AU88" i="1" s="1"/>
  <c r="AU87" i="1" s="1"/>
  <c r="N127" i="4"/>
  <c r="N88" i="4" s="1"/>
  <c r="N141" i="2"/>
  <c r="N88" i="2" s="1"/>
  <c r="BK140" i="2"/>
  <c r="N140" i="2" s="1"/>
  <c r="N87" i="2" s="1"/>
  <c r="AA140" i="2"/>
  <c r="AA126" i="4"/>
  <c r="BK118" i="8"/>
  <c r="N118" i="8" s="1"/>
  <c r="N87" i="8" s="1"/>
  <c r="N119" i="8"/>
  <c r="N88" i="8" s="1"/>
  <c r="BK116" i="7"/>
  <c r="N116" i="7" s="1"/>
  <c r="N87" i="7" s="1"/>
  <c r="N117" i="7"/>
  <c r="N88" i="7" s="1"/>
  <c r="BK119" i="3"/>
  <c r="N119" i="3" s="1"/>
  <c r="N87" i="3" s="1"/>
  <c r="N120" i="3"/>
  <c r="N88" i="3" s="1"/>
  <c r="N100" i="6"/>
  <c r="BE100" i="6" s="1"/>
  <c r="N101" i="6"/>
  <c r="BE101" i="6" s="1"/>
  <c r="N97" i="6"/>
  <c r="N102" i="6"/>
  <c r="BE102" i="6" s="1"/>
  <c r="N98" i="6"/>
  <c r="BE98" i="6" s="1"/>
  <c r="M27" i="6"/>
  <c r="N99" i="6"/>
  <c r="BE99" i="6" s="1"/>
  <c r="N96" i="5"/>
  <c r="BE96" i="5" s="1"/>
  <c r="N97" i="5"/>
  <c r="BE97" i="5" s="1"/>
  <c r="N93" i="5"/>
  <c r="N95" i="5"/>
  <c r="BE95" i="5" s="1"/>
  <c r="M27" i="5"/>
  <c r="N98" i="5"/>
  <c r="BE98" i="5" s="1"/>
  <c r="N94" i="5"/>
  <c r="BE94" i="5" s="1"/>
  <c r="BK152" i="4"/>
  <c r="N152" i="4" s="1"/>
  <c r="N93" i="4" s="1"/>
  <c r="N153" i="4"/>
  <c r="N94" i="4" s="1"/>
  <c r="Y140" i="2"/>
  <c r="N98" i="3" l="1"/>
  <c r="BE98" i="3" s="1"/>
  <c r="N100" i="3"/>
  <c r="BE100" i="3" s="1"/>
  <c r="N96" i="3"/>
  <c r="BE96" i="3" s="1"/>
  <c r="M27" i="3"/>
  <c r="N97" i="3"/>
  <c r="BE97" i="3" s="1"/>
  <c r="N95" i="3"/>
  <c r="N99" i="3"/>
  <c r="BE99" i="3" s="1"/>
  <c r="N96" i="7"/>
  <c r="BE96" i="7" s="1"/>
  <c r="N92" i="7"/>
  <c r="N97" i="7"/>
  <c r="BE97" i="7" s="1"/>
  <c r="N93" i="7"/>
  <c r="BE93" i="7" s="1"/>
  <c r="M27" i="7"/>
  <c r="N94" i="7"/>
  <c r="BE94" i="7" s="1"/>
  <c r="N95" i="7"/>
  <c r="BE95" i="7" s="1"/>
  <c r="BK126" i="4"/>
  <c r="N126" i="4" s="1"/>
  <c r="N87" i="4" s="1"/>
  <c r="BE93" i="5"/>
  <c r="N92" i="5"/>
  <c r="BE97" i="6"/>
  <c r="N96" i="6"/>
  <c r="N99" i="8"/>
  <c r="BE99" i="8" s="1"/>
  <c r="N95" i="8"/>
  <c r="BE95" i="8" s="1"/>
  <c r="M27" i="8"/>
  <c r="N96" i="8"/>
  <c r="BE96" i="8" s="1"/>
  <c r="N97" i="8"/>
  <c r="BE97" i="8" s="1"/>
  <c r="N98" i="8"/>
  <c r="BE98" i="8" s="1"/>
  <c r="N94" i="8"/>
  <c r="N119" i="2"/>
  <c r="BE119" i="2" s="1"/>
  <c r="N120" i="2"/>
  <c r="BE120" i="2" s="1"/>
  <c r="N116" i="2"/>
  <c r="N121" i="2"/>
  <c r="BE121" i="2" s="1"/>
  <c r="N117" i="2"/>
  <c r="BE117" i="2" s="1"/>
  <c r="M27" i="2"/>
  <c r="N118" i="2"/>
  <c r="BE118" i="2" s="1"/>
  <c r="M32" i="6" l="1"/>
  <c r="AV92" i="1" s="1"/>
  <c r="AT92" i="1" s="1"/>
  <c r="H32" i="6"/>
  <c r="AZ92" i="1" s="1"/>
  <c r="N93" i="8"/>
  <c r="BE94" i="8"/>
  <c r="M28" i="5"/>
  <c r="L100" i="5"/>
  <c r="N94" i="3"/>
  <c r="BE95" i="3"/>
  <c r="M32" i="5"/>
  <c r="AV91" i="1" s="1"/>
  <c r="AT91" i="1" s="1"/>
  <c r="H32" i="5"/>
  <c r="AZ91" i="1" s="1"/>
  <c r="BE92" i="7"/>
  <c r="N91" i="7"/>
  <c r="BE116" i="2"/>
  <c r="N115" i="2"/>
  <c r="M28" i="6"/>
  <c r="L104" i="6"/>
  <c r="N105" i="4"/>
  <c r="BE105" i="4" s="1"/>
  <c r="N106" i="4"/>
  <c r="BE106" i="4" s="1"/>
  <c r="N102" i="4"/>
  <c r="N104" i="4"/>
  <c r="BE104" i="4" s="1"/>
  <c r="M27" i="4"/>
  <c r="N107" i="4"/>
  <c r="BE107" i="4" s="1"/>
  <c r="N103" i="4"/>
  <c r="BE103" i="4" s="1"/>
  <c r="AS92" i="1" l="1"/>
  <c r="M30" i="6"/>
  <c r="M28" i="2"/>
  <c r="L123" i="2"/>
  <c r="M28" i="3"/>
  <c r="L102" i="3"/>
  <c r="BE102" i="4"/>
  <c r="N101" i="4"/>
  <c r="AS91" i="1"/>
  <c r="M30" i="5"/>
  <c r="M28" i="7"/>
  <c r="L99" i="7"/>
  <c r="M32" i="8"/>
  <c r="AV94" i="1" s="1"/>
  <c r="AT94" i="1" s="1"/>
  <c r="H32" i="8"/>
  <c r="AZ94" i="1" s="1"/>
  <c r="M32" i="2"/>
  <c r="AV88" i="1" s="1"/>
  <c r="AT88" i="1" s="1"/>
  <c r="H32" i="2"/>
  <c r="AZ88" i="1" s="1"/>
  <c r="M32" i="7"/>
  <c r="AV93" i="1" s="1"/>
  <c r="AT93" i="1" s="1"/>
  <c r="H32" i="7"/>
  <c r="AZ93" i="1" s="1"/>
  <c r="M28" i="8"/>
  <c r="L101" i="8"/>
  <c r="H32" i="3"/>
  <c r="AZ89" i="1" s="1"/>
  <c r="M32" i="3"/>
  <c r="AV89" i="1" s="1"/>
  <c r="AT89" i="1" s="1"/>
  <c r="M28" i="4" l="1"/>
  <c r="L109" i="4"/>
  <c r="AS89" i="1"/>
  <c r="M30" i="3"/>
  <c r="M32" i="4"/>
  <c r="AV90" i="1" s="1"/>
  <c r="AT90" i="1" s="1"/>
  <c r="H32" i="4"/>
  <c r="AZ90" i="1" s="1"/>
  <c r="AZ87" i="1" s="1"/>
  <c r="AS94" i="1"/>
  <c r="M30" i="8"/>
  <c r="AS88" i="1"/>
  <c r="M30" i="2"/>
  <c r="AG91" i="1"/>
  <c r="AN91" i="1" s="1"/>
  <c r="L38" i="5"/>
  <c r="AG92" i="1"/>
  <c r="AN92" i="1" s="1"/>
  <c r="L38" i="6"/>
  <c r="AS93" i="1"/>
  <c r="M30" i="7"/>
  <c r="AV87" i="1" l="1"/>
  <c r="AG89" i="1"/>
  <c r="AN89" i="1" s="1"/>
  <c r="L38" i="3"/>
  <c r="AS90" i="1"/>
  <c r="AS87" i="1" s="1"/>
  <c r="M30" i="4"/>
  <c r="AG88" i="1"/>
  <c r="L38" i="2"/>
  <c r="L38" i="7"/>
  <c r="AG93" i="1"/>
  <c r="AN93" i="1" s="1"/>
  <c r="L38" i="8"/>
  <c r="AG94" i="1"/>
  <c r="AN94" i="1" s="1"/>
  <c r="AN88" i="1" l="1"/>
  <c r="AG90" i="1"/>
  <c r="AN90" i="1" s="1"/>
  <c r="L38" i="4"/>
  <c r="AT87" i="1"/>
  <c r="AG87" i="1" l="1"/>
  <c r="AG97" i="1" l="1"/>
  <c r="AG100" i="1"/>
  <c r="AG99" i="1"/>
  <c r="AG98" i="1"/>
  <c r="AN87" i="1"/>
  <c r="AK26" i="1"/>
  <c r="CD98" i="1" l="1"/>
  <c r="AV98" i="1"/>
  <c r="BY98" i="1" s="1"/>
  <c r="CD100" i="1"/>
  <c r="AV100" i="1"/>
  <c r="BY100" i="1" s="1"/>
  <c r="CD99" i="1"/>
  <c r="AV99" i="1"/>
  <c r="BY99" i="1" s="1"/>
  <c r="AG96" i="1"/>
  <c r="CD97" i="1"/>
  <c r="AV97" i="1"/>
  <c r="BY97" i="1" s="1"/>
  <c r="AK31" i="1" l="1"/>
  <c r="AK27" i="1"/>
  <c r="AK29" i="1" s="1"/>
  <c r="AK37" i="1" s="1"/>
  <c r="AG102" i="1"/>
  <c r="AN98" i="1"/>
  <c r="AN97" i="1"/>
  <c r="AN100" i="1"/>
  <c r="W31" i="1"/>
  <c r="AN99" i="1"/>
  <c r="AN96" i="1" l="1"/>
  <c r="AN102" i="1" s="1"/>
</calcChain>
</file>

<file path=xl/sharedStrings.xml><?xml version="1.0" encoding="utf-8"?>
<sst xmlns="http://schemas.openxmlformats.org/spreadsheetml/2006/main" count="8830" uniqueCount="1566">
  <si>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</si>
  <si>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</si>
  <si>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</si>
  <si>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</si>
  <si>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</si>
  <si>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</si>
  <si>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</si>
  <si>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</si>
  <si>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</si>
  <si>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</si>
  <si>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</si>
  <si>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</si>
  <si>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</si>
  <si>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</si>
  <si>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</si>
  <si>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</si>
  <si>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</si>
  <si>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1920171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</si>
  <si>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</si>
  <si>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</si>
  <si>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SOU opravárenské Králíky - dokončení rekonstrukce DM</t>
  </si>
  <si>
    <t>JKSO:</t>
  </si>
  <si>
    <t>801721</t>
  </si>
  <si>
    <t>CC-CZ:</t>
  </si>
  <si>
    <t>12121</t>
  </si>
  <si>
    <t>Místo:</t>
  </si>
  <si>
    <t>Králíky Předměstí čp.429</t>
  </si>
  <si>
    <t>Datum:</t>
  </si>
  <si>
    <t>31. 10. 2017</t>
  </si>
  <si>
    <t>CZ-CPA:</t>
  </si>
  <si>
    <t>41.00.27</t>
  </si>
  <si>
    <t>Objednatel:</t>
  </si>
  <si>
    <t>IČ:</t>
  </si>
  <si>
    <t>70892822</t>
  </si>
  <si>
    <t>Pardubický kraj</t>
  </si>
  <si>
    <t>DIČ:</t>
  </si>
  <si>
    <t>CZ70892822</t>
  </si>
  <si>
    <t>Zhotovitel:</t>
  </si>
  <si>
    <t>Vyplň údaj</t>
  </si>
  <si>
    <t>Projektant:</t>
  </si>
  <si>
    <t>01723359</t>
  </si>
  <si>
    <t>Ing. Pavel Švestka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</si>
  <si>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</si>
  <si>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</si>
  <si>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</si>
  <si>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</si>
  <si>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</si>
  <si>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</si>
  <si>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</si>
  <si>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</si>
  <si>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</si>
  <si>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</si>
  <si>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</si>
  <si>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</si>
  <si>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</si>
  <si>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</si>
  <si>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</si>
  <si>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</si>
  <si>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</si>
  <si>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</si>
  <si>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</si>
  <si>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</si>
  <si>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</si>
  <si>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</si>
  <si>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</si>
  <si>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</si>
  <si>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</si>
  <si>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</si>
  <si>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</si>
  <si>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</si>
  <si>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</si>
  <si>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</si>
  <si>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</si>
  <si>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</si>
  <si>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</si>
  <si>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</si>
  <si>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</si>
  <si>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</si>
  <si>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</si>
  <si>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</si>
  <si>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</si>
  <si>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</si>
  <si>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</si>
  <si>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</si>
  <si>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</si>
  <si>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</si>
  <si>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</si>
  <si>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</si>
  <si>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</si>
  <si>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{cb4052a7-548c-44d6-a9a5-0ee15c1638db}</t>
  </si>
  <si>
    <t>{00000000-0000-0000-0000-000000000000}</t>
  </si>
  <si>
    <t>/</t>
  </si>
  <si>
    <t>A</t>
  </si>
  <si>
    <t>Stavební část</t>
  </si>
  <si>
    <t>1</t>
  </si>
  <si>
    <t>{14039b22-e5d7-4986-b955-04e6b51f63af}</t>
  </si>
  <si>
    <t>B</t>
  </si>
  <si>
    <t>Profese - Přípojka splaškové kanalizace</t>
  </si>
  <si>
    <t>{8c6abfea-5f91-481f-81e2-804cb588d0cd}</t>
  </si>
  <si>
    <t>C</t>
  </si>
  <si>
    <t>Profese - zdravotechnika</t>
  </si>
  <si>
    <t>{dbf817bc-aa4c-46fb-a504-5d5d1266b473}</t>
  </si>
  <si>
    <t>Profese - Odběrné plynové zařízení</t>
  </si>
  <si>
    <t>{9fe8f1e6-6e15-4318-b030-b0646243543e}</t>
  </si>
  <si>
    <t>E</t>
  </si>
  <si>
    <t>Profese - vytápění</t>
  </si>
  <si>
    <t>{80fef80d-3045-4dbe-86de-27008b85d901}</t>
  </si>
  <si>
    <t>F</t>
  </si>
  <si>
    <t>Profese - elektroinstalace silnoproud</t>
  </si>
  <si>
    <t>{5907c838-cf20-42b7-95ef-be190b8532fa}</t>
  </si>
  <si>
    <t>G</t>
  </si>
  <si>
    <t>Profese - elektroinstalace slaboproud</t>
  </si>
  <si>
    <t>{d938ab4a-1bbb-49fd-8c9e-59adda827417}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</si>
  <si>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</si>
  <si>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</si>
  <si>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</si>
  <si>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</si>
  <si>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</si>
  <si>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</si>
  <si>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</si>
  <si>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</si>
  <si>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</si>
  <si>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</si>
  <si>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</si>
  <si>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</si>
  <si>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</si>
  <si>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</si>
  <si>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</si>
  <si>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</si>
  <si>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A - Stavební část</t>
  </si>
  <si>
    <t>801 72 1</t>
  </si>
  <si>
    <t>CZ-CPV:</t>
  </si>
  <si>
    <t>45220000-5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</si>
  <si>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</si>
  <si>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</si>
  <si>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</si>
  <si>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</si>
  <si>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</si>
  <si>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</si>
  <si>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</si>
  <si>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</si>
  <si>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</si>
  <si>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</si>
  <si>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</si>
  <si>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  43 - Vodorovné konstrukce - schodiště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</si>
  <si>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</si>
  <si>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</si>
  <si>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</si>
  <si>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</si>
  <si>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761 - Konstrukce prosvětlovací</t>
  </si>
  <si>
    <t>PSV - Práce a dodávky PSV</t>
  </si>
  <si>
    <t xml:space="preserve">    711 - Izolace proti vodě, vlhkosti a plynům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</si>
  <si>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</si>
  <si>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</si>
  <si>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</si>
  <si>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</si>
  <si>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</si>
  <si>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</si>
  <si>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</si>
  <si>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</si>
  <si>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</si>
  <si>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</si>
  <si>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</si>
  <si>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</si>
  <si>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</si>
  <si>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</si>
  <si>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</si>
  <si>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</si>
  <si>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</si>
  <si>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</si>
  <si>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</si>
  <si>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</si>
  <si>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</si>
  <si>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</si>
  <si>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</si>
  <si>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</si>
  <si>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</si>
  <si>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</si>
  <si>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</si>
  <si>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</si>
  <si>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</si>
  <si>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</si>
  <si>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</si>
  <si>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</si>
  <si>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</si>
  <si>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</si>
  <si>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</si>
  <si>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</si>
  <si>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</si>
  <si>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</si>
  <si>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139711101</t>
  </si>
  <si>
    <t>Vykopávky v uzavřených prostorách v hornině tř. 1 až 4</t>
  </si>
  <si>
    <t>m3</t>
  </si>
  <si>
    <t>4</t>
  </si>
  <si>
    <t>-1998288832</t>
  </si>
  <si>
    <t>0,3*(1,2*1,3+3,1*0,5+0,85*0,5)</t>
  </si>
  <si>
    <t>VV</t>
  </si>
  <si>
    <t>271532211</t>
  </si>
  <si>
    <t>Podsyp pod základové konstrukce se zhutněním z hrubého kameniva frakce 32 až 63 mm</t>
  </si>
  <si>
    <t>-692531539</t>
  </si>
  <si>
    <t>0,25*(0,85*(1,3+1,875+0,725))</t>
  </si>
  <si>
    <t>3</t>
  </si>
  <si>
    <t>273321411</t>
  </si>
  <si>
    <t>Základové desky ze ŽB tř. C 20/25</t>
  </si>
  <si>
    <t>1800704661</t>
  </si>
  <si>
    <t>0,15*(2,05*1,3+1,35*3,1)</t>
  </si>
  <si>
    <t>273362021</t>
  </si>
  <si>
    <t>Výztuž základových desek svařovanými sítěmi Kari</t>
  </si>
  <si>
    <t>t</t>
  </si>
  <si>
    <t>-813585674</t>
  </si>
  <si>
    <t>KARI síť 6/100/100 (hmotnost 4,44 kg/m2)</t>
  </si>
  <si>
    <t>0,001*4,44*(2,05*1,3+1,35*3,1)</t>
  </si>
  <si>
    <t>5</t>
  </si>
  <si>
    <t>274313711</t>
  </si>
  <si>
    <t>Základové pásy z betonu tř. C 20/25</t>
  </si>
  <si>
    <t>-38262588</t>
  </si>
  <si>
    <t>0,5*(1,2*1,3+3,1*0,5+0,85*0,5)</t>
  </si>
  <si>
    <t>6</t>
  </si>
  <si>
    <t>279351105</t>
  </si>
  <si>
    <t>Zřízení bednění základových zdí oboustranné</t>
  </si>
  <si>
    <t>m2</t>
  </si>
  <si>
    <t>-1093964869</t>
  </si>
  <si>
    <t>0,3*(1,3+0,7+3,1+0,85*2+0,725+1,875+1,3)</t>
  </si>
  <si>
    <t>7</t>
  </si>
  <si>
    <t>279351106</t>
  </si>
  <si>
    <t>Odstranění bednění základových zdí oboustranné</t>
  </si>
  <si>
    <t>-1149637921</t>
  </si>
  <si>
    <t>8</t>
  </si>
  <si>
    <t>311238341R</t>
  </si>
  <si>
    <t>Zdivo nosné vnitřní z cihel broušených tl 175 mm pevnosti P 10 lepených tenkovrstvou maltou</t>
  </si>
  <si>
    <t>-62296189</t>
  </si>
  <si>
    <t>Suterén</t>
  </si>
  <si>
    <t>(2,385+1,15)*3,0</t>
  </si>
  <si>
    <t>9</t>
  </si>
  <si>
    <t>317121251</t>
  </si>
  <si>
    <t>Montáž ŽB překladů prefabrikovaných do rýh světlosti otvoru do 1800 mm</t>
  </si>
  <si>
    <t>kus</t>
  </si>
  <si>
    <t>798105981</t>
  </si>
  <si>
    <t>10</t>
  </si>
  <si>
    <t>M</t>
  </si>
  <si>
    <t>593211570</t>
  </si>
  <si>
    <t>překlad železobetonový RZP 149/14/24 V 149x14x24 cm</t>
  </si>
  <si>
    <t>575129766</t>
  </si>
  <si>
    <t>11</t>
  </si>
  <si>
    <t>317142221R</t>
  </si>
  <si>
    <t>Překlady nenosné přímé z pórobetonu v příčkách tl 100 mm pro světlost otvoru do 1010 mm</t>
  </si>
  <si>
    <t>61790889</t>
  </si>
  <si>
    <t>12</t>
  </si>
  <si>
    <t>317941123</t>
  </si>
  <si>
    <t>Osazování ocelových válcovaných nosníků na zdivu I, IE, U, UE nebo L do č 22</t>
  </si>
  <si>
    <t>870285571</t>
  </si>
  <si>
    <t>Překlad nad novým schodištěm v úrovni věnce - 2x U č.200</t>
  </si>
  <si>
    <t>0,001*25,3*1,6*2</t>
  </si>
  <si>
    <t>13</t>
  </si>
  <si>
    <t>130108260</t>
  </si>
  <si>
    <t>ocel profilová UPN, v jakosti 11 375, h=200 mm</t>
  </si>
  <si>
    <t>367732530</t>
  </si>
  <si>
    <t>14</t>
  </si>
  <si>
    <t>342272323</t>
  </si>
  <si>
    <t>Příčky tl 100 mm z pórobetonových přesných hladkých příčkovek objemové hmotnosti 500 kg/m3</t>
  </si>
  <si>
    <t>1054235117</t>
  </si>
  <si>
    <t>3,4*(3,41+1,3)</t>
  </si>
  <si>
    <t>3,4*(2,95+0,85+5,0+7,25)-0,8*2,25*1-0,8*2,75*3-0,7*2,25*1</t>
  </si>
  <si>
    <t>2,5*(1,7*2)</t>
  </si>
  <si>
    <t>1,2*2,2-0,9*2,0</t>
  </si>
  <si>
    <t>Součet</t>
  </si>
  <si>
    <t>346272114r</t>
  </si>
  <si>
    <t>Přizdívky instalační tl 125 mm z pórobetonových přesných příčkovek objemové hmotnosti 500 kg/m3</t>
  </si>
  <si>
    <t>-493785903</t>
  </si>
  <si>
    <t>Zazdívky instalačních předstěnových systémů</t>
  </si>
  <si>
    <t>1,0*1,3*3</t>
  </si>
  <si>
    <t>16</t>
  </si>
  <si>
    <t>411321414</t>
  </si>
  <si>
    <t>Stropy deskové ze ŽB tř. C 25/30</t>
  </si>
  <si>
    <t>-1668670042</t>
  </si>
  <si>
    <t>163,811*(0,07+0,06*0,5)</t>
  </si>
  <si>
    <t>17</t>
  </si>
  <si>
    <t>411354173</t>
  </si>
  <si>
    <t>Zřízení podpěrné konstrukce stropů v do 4 m pro zatížení do 12 kPa</t>
  </si>
  <si>
    <t>594491883</t>
  </si>
  <si>
    <t>2,0*5,0</t>
  </si>
  <si>
    <t>18</t>
  </si>
  <si>
    <t>411354174</t>
  </si>
  <si>
    <t>Odstranění podpěrné konstrukce stropů v do 4 m pro zatížení do 12 kPa</t>
  </si>
  <si>
    <t>-1740869699</t>
  </si>
  <si>
    <t>19</t>
  </si>
  <si>
    <t>411354249</t>
  </si>
  <si>
    <t>Bednění stropů ztracené z hraněných trapézových vln v 60 mm plech pozinkovaný tl 1,0 mm</t>
  </si>
  <si>
    <t>-1096706263</t>
  </si>
  <si>
    <t>Schodiště</t>
  </si>
  <si>
    <t>1,2*(1,0+1,2+1,2+1,1)</t>
  </si>
  <si>
    <t>Doplnění klenby</t>
  </si>
  <si>
    <t>1,05*4,45+1,35*0,85</t>
  </si>
  <si>
    <t>Konstrukce podlahy</t>
  </si>
  <si>
    <t>4,25*1,075+2,95*3,51+5,0*4,6+4,35*4,6+4,75*4,6+2,8*3,1+1,4*7,65+4,35*3,1+5,0*3,2+9,35*1,55+2,95*3,2</t>
  </si>
  <si>
    <t>20</t>
  </si>
  <si>
    <t>411354271</t>
  </si>
  <si>
    <t>Příplatek k ztracenému bednění stropů za lože z MC</t>
  </si>
  <si>
    <t>-30619436</t>
  </si>
  <si>
    <t>Betonové lože ve vysekaných kapsách pro uložení ocelových nosníků</t>
  </si>
  <si>
    <t>(0,2*0,3)*64</t>
  </si>
  <si>
    <t>411362021</t>
  </si>
  <si>
    <t>Výztuž stropů svařovanými sítěmi Kari</t>
  </si>
  <si>
    <t>1726789769</t>
  </si>
  <si>
    <t>KARI síť 8/150/150 ( hmotnost 5,4 kg/m2)</t>
  </si>
  <si>
    <t>0,001*5,4*163,811*1,2</t>
  </si>
  <si>
    <t>22</t>
  </si>
  <si>
    <t>411362021R</t>
  </si>
  <si>
    <t>Navaření KARI sítě k horní vlně TR plechu</t>
  </si>
  <si>
    <t>-987829541</t>
  </si>
  <si>
    <t>23</t>
  </si>
  <si>
    <t>413941123</t>
  </si>
  <si>
    <t>Osazování ocelových válcovaných nosníků stropů I, IE, U, UE nebo L do č. 22</t>
  </si>
  <si>
    <t>-735470403</t>
  </si>
  <si>
    <t>Doplnění vybourané stropní konstrukce - U č.160 (18,8kg/m)</t>
  </si>
  <si>
    <t>0,001*18,8*(2,385+1,325*2+1,1)</t>
  </si>
  <si>
    <t>Podesta a schodišťová ramena - U č.160 (18,8kg/m)</t>
  </si>
  <si>
    <t>0,001*18,8*(3,5+2,0+1,0+2,2)</t>
  </si>
  <si>
    <t>Nová konstrukce podlahy v 1NP - I č.160 (17,9kg/m)</t>
  </si>
  <si>
    <t>0,001*17,9*(17*5,0+7*4,9+8*5,15)</t>
  </si>
  <si>
    <t>0,001*17,9*(1,25*2+0,4+1,35*5+1,175*3+1,025+1,325*2)</t>
  </si>
  <si>
    <t>24</t>
  </si>
  <si>
    <t>130107180</t>
  </si>
  <si>
    <t>ocel profilová IPN, v jakosti 11 375, h=160 mm</t>
  </si>
  <si>
    <t>879280183</t>
  </si>
  <si>
    <t>25</t>
  </si>
  <si>
    <t>130108220</t>
  </si>
  <si>
    <t>ocel profilová UPN, v jakosti 11 375, h=160 mm</t>
  </si>
  <si>
    <t>247332512</t>
  </si>
  <si>
    <t>26</t>
  </si>
  <si>
    <t>417351115</t>
  </si>
  <si>
    <t>Zřízení bednění ztužujících věnců</t>
  </si>
  <si>
    <t>1593436386</t>
  </si>
  <si>
    <t>0,4*(1,2+2,385+1,15)*2</t>
  </si>
  <si>
    <t>27</t>
  </si>
  <si>
    <t>417351116</t>
  </si>
  <si>
    <t>Odstranění bednění ztužujících věnců</t>
  </si>
  <si>
    <t>864755753</t>
  </si>
  <si>
    <t>28</t>
  </si>
  <si>
    <t>417361821</t>
  </si>
  <si>
    <t>Výztuž ztužujících pásů a věnců betonářskou ocelí 10 505</t>
  </si>
  <si>
    <t>272695976</t>
  </si>
  <si>
    <t>4x R12 + třmínky R6 á 200</t>
  </si>
  <si>
    <t>0,001*0,89*4*(1,2+2,385+1,15+0,2*2)</t>
  </si>
  <si>
    <t>0,001*0,22*(1,2+2,385+1,15)/0,2</t>
  </si>
  <si>
    <t>29</t>
  </si>
  <si>
    <t>417388151</t>
  </si>
  <si>
    <t>Ztužující věnec keramických stropů tl 19 cm pro vnitřní zdi š 17,5 cm</t>
  </si>
  <si>
    <t>m</t>
  </si>
  <si>
    <t>-1042389901</t>
  </si>
  <si>
    <t>1,2+2,385+1,15</t>
  </si>
  <si>
    <t>30</t>
  </si>
  <si>
    <t>434351141</t>
  </si>
  <si>
    <t>Zřízení bednění stupňů přímočarých schodišť</t>
  </si>
  <si>
    <t>-672627033</t>
  </si>
  <si>
    <t>1,2*(0,18+0,28)*9</t>
  </si>
  <si>
    <t>31</t>
  </si>
  <si>
    <t>434351142</t>
  </si>
  <si>
    <t>Odstranění bednění stupňů přímočarých schodišť</t>
  </si>
  <si>
    <t>1239029616</t>
  </si>
  <si>
    <t>32</t>
  </si>
  <si>
    <t>X002</t>
  </si>
  <si>
    <t>Kotvení spodní vlny TRplechu do horní pásnice ocelového nosníku - nastřelení hřebem</t>
  </si>
  <si>
    <t>-1218931675</t>
  </si>
  <si>
    <t>33</t>
  </si>
  <si>
    <t>430321414</t>
  </si>
  <si>
    <t>Schodišťová konstrukce a rampa ze ŽB tř. C 25/30</t>
  </si>
  <si>
    <t>-1011334005</t>
  </si>
  <si>
    <t>1,2*0,3*4,7</t>
  </si>
  <si>
    <t>34</t>
  </si>
  <si>
    <t>612131101</t>
  </si>
  <si>
    <t>Cementový postřik vnitřních stěn nanášený celoplošně ručně</t>
  </si>
  <si>
    <t>1716128480</t>
  </si>
  <si>
    <t>mč 125</t>
  </si>
  <si>
    <t>(1,5*2+5,76*2)*3,0-0,9*2,0*3-1,3*3,1</t>
  </si>
  <si>
    <t>mč 127</t>
  </si>
  <si>
    <t>(1,55*2+17,0*2)*3,0-0,9*2,0*11</t>
  </si>
  <si>
    <t>mč 128</t>
  </si>
  <si>
    <t>(4,25*2+4,60*2)*3,0+0,6*1,8*2+0,6*1,2+0,4*2,5*2+0,4*1,1-0,9*2,0-1,15*1,8</t>
  </si>
  <si>
    <t>mč 129</t>
  </si>
  <si>
    <t>(5,0*2+4,60*2)*3,0+0,6*1,8*2+0,6*1,2+0,4*2,5*2+0,4*1,1-0,9*2,0-1,15*1,8</t>
  </si>
  <si>
    <t>mč 130</t>
  </si>
  <si>
    <t>(4,35*2+4,60*2)*3,0+0,6*1,8*2+0,6*1,2+0,4*2,5*2+0,4*1,1-0,9*2,0-1,15*1,8</t>
  </si>
  <si>
    <t>mč 131</t>
  </si>
  <si>
    <t>(4,75*2+4,60*2)*2,8+(0,6*1,8*2+0,6*1,2)*2+0,4*2,5*2+0,4*1,1-0,9*2,0-1,15*1,8*2</t>
  </si>
  <si>
    <t>mč 132</t>
  </si>
  <si>
    <t>(1,7*2+1,2*2)*2,8-0,7*2,0</t>
  </si>
  <si>
    <t>mč 133</t>
  </si>
  <si>
    <t>(2,8*2+3,10*2)*3,0+0,6*1,8*2+0,6*1,2-1,15*1,8-0,9*2,0</t>
  </si>
  <si>
    <t>mč 134</t>
  </si>
  <si>
    <t>(4,35*2+3,10*2)*3,0+0,6*1,8*2+0,6*1,2-1,15*1,8-0,9*2,0</t>
  </si>
  <si>
    <t>mč 135</t>
  </si>
  <si>
    <t>(5,0*2+3,10*2)*3,0+(0,6*1,8*2+0,6*1,2)*2-1,15*1,8*2-0,9*2,0</t>
  </si>
  <si>
    <t>mč 136</t>
  </si>
  <si>
    <t>(2,15*2+0,85*2)*2,5-0,8*2,0</t>
  </si>
  <si>
    <t>mč 137</t>
  </si>
  <si>
    <t>(2,95*2+3,10*2)*3,0+0,6*1,8*2+0,6*1,2+0,6*0,6*3-1,15*1,8*2-0,6*0,6-0,9*2,0</t>
  </si>
  <si>
    <t>35</t>
  </si>
  <si>
    <t>612131121</t>
  </si>
  <si>
    <t>Penetrace akrylát-silikonová vnitřních stěn nanášená ručně</t>
  </si>
  <si>
    <t>-1360250608</t>
  </si>
  <si>
    <t>36</t>
  </si>
  <si>
    <t>612135101</t>
  </si>
  <si>
    <t>Hrubá výplň rýh ve stěnách maltou jakékoli šířky rýhy</t>
  </si>
  <si>
    <t>1938832050</t>
  </si>
  <si>
    <t>Topení</t>
  </si>
  <si>
    <t>(11+20+18)*0,15</t>
  </si>
  <si>
    <t>37</t>
  </si>
  <si>
    <t>612321111</t>
  </si>
  <si>
    <t>Vápenocementová omítka hrubá jednovrstvá zatřená vnitřních stěn nanášená ručně</t>
  </si>
  <si>
    <t>180503831</t>
  </si>
  <si>
    <t>38</t>
  </si>
  <si>
    <t>612321141</t>
  </si>
  <si>
    <t>Vápenocementová omítka štuková dvouvrstvá vnitřních stěn nanášená ručně</t>
  </si>
  <si>
    <t>-1198183461</t>
  </si>
  <si>
    <t>mč 128 - nad lamino obklad</t>
  </si>
  <si>
    <t>(4,25*2+4,60*2)*1,6+0,6*1,8*2+0,6*1,2+0,4*0,9*2+0,4*1,1-0,9*0,6-1,15*0,55</t>
  </si>
  <si>
    <t>mč 129 - nad lamino obklad</t>
  </si>
  <si>
    <t>(5,0*2+4,60*2)*1,6+0,6*1,8*2+0,6*1,2+0,4*0,9*2+0,4*1,1-0,9*0,6-1,15*0,55</t>
  </si>
  <si>
    <t>mč 130 - nad lamino obklad</t>
  </si>
  <si>
    <t>(4,35*2+4,60*2)*1,6+0,6*1,8*2+0,6*1,2+0,4*0,9*2+0,4*1,1-0,9*0,6-1,15*0,55</t>
  </si>
  <si>
    <t>mč 131 - nad lamino obklad</t>
  </si>
  <si>
    <t>(4,75*2+4,60*2)*1,4+(0,6*1,8*2+0,6*1,2)*2+0,4*0,9*2+0,4*1,1-0,9*0,6-1,15*0,55*2</t>
  </si>
  <si>
    <t>mč 132 - nad keramický obklad</t>
  </si>
  <si>
    <t>(1,7*2+1,2*2)*0,8</t>
  </si>
  <si>
    <t>mč 133 - nad keramický obklad</t>
  </si>
  <si>
    <t>(2,8*2+3,10*2)*1,4+0,6*1,0*2+0,6*1,2-1,15*0,2-0,9*0,4</t>
  </si>
  <si>
    <t>mč 134 - nad keramický obklad</t>
  </si>
  <si>
    <t>(4,35*2+3,10*2)*0,7+0,6*0,35*2+0,6*1,2-1,15*0,35</t>
  </si>
  <si>
    <t>mč 135 - nad lamino obklad</t>
  </si>
  <si>
    <t>(5,0*2+3,10*2)*1,6+(0,6*1,8*2+0,6*1,2)*2-1,15*0,55*2-0,9*0,6</t>
  </si>
  <si>
    <t>mč 137 - nad keramický obklad</t>
  </si>
  <si>
    <t>(2,95*2+3,10*2)*1,0+0,6*0,65*2+0,6*1,2+0,6*0,6*2-1,15*0,65-0,6*0,6</t>
  </si>
  <si>
    <t>39</t>
  </si>
  <si>
    <t>619995001</t>
  </si>
  <si>
    <t>Začištění omítek kolem oken, dveří, podlah nebo obkladů</t>
  </si>
  <si>
    <t>1726586028</t>
  </si>
  <si>
    <t>40</t>
  </si>
  <si>
    <t>621211021</t>
  </si>
  <si>
    <t>Montáž kontaktního zateplení vnějších podhledů z polystyrénových desek tl do 120 mm</t>
  </si>
  <si>
    <t>1507970966</t>
  </si>
  <si>
    <t>Doplnění zateplení stropu suterénu</t>
  </si>
  <si>
    <t>4,45*1,0+1,325*0,9</t>
  </si>
  <si>
    <t>41</t>
  </si>
  <si>
    <t>631481540R</t>
  </si>
  <si>
    <t>deska minerální izolační tl. 100 mm</t>
  </si>
  <si>
    <t>1938549807</t>
  </si>
  <si>
    <t>42</t>
  </si>
  <si>
    <t>622143003</t>
  </si>
  <si>
    <t>Montáž omítkových plastových nebo pozinkovaných rohových profilů</t>
  </si>
  <si>
    <t>1670998910</t>
  </si>
  <si>
    <t>3,0*5+1,8*22+1,2*11+1,2*6+2,5*8</t>
  </si>
  <si>
    <t>43</t>
  </si>
  <si>
    <t>553430450</t>
  </si>
  <si>
    <t>lišta ochranná rohová hliník tahokov  28/28 mm</t>
  </si>
  <si>
    <t>-1150095713</t>
  </si>
  <si>
    <t>44</t>
  </si>
  <si>
    <t>629991011</t>
  </si>
  <si>
    <t>Zakrytí výplní otvorů a svislých ploch fólií přilepenou lepící páskou</t>
  </si>
  <si>
    <t>-962124509</t>
  </si>
  <si>
    <t>Vstupní dveře</t>
  </si>
  <si>
    <t>1,36*3,1</t>
  </si>
  <si>
    <t>Okna</t>
  </si>
  <si>
    <t>1,15*1,8*11+0,6*0,65*2</t>
  </si>
  <si>
    <t>45</t>
  </si>
  <si>
    <t>631311136</t>
  </si>
  <si>
    <t>Mazanina tl do 240 mm z betonu prostého tř. C 25/30</t>
  </si>
  <si>
    <t>-1457655755</t>
  </si>
  <si>
    <t>Vstup</t>
  </si>
  <si>
    <t>1,6*1,5</t>
  </si>
  <si>
    <t>46</t>
  </si>
  <si>
    <t>632453371</t>
  </si>
  <si>
    <t>Potěr betonový samonivelační tl do 70 mm tř. C 25/30</t>
  </si>
  <si>
    <t>-330675052</t>
  </si>
  <si>
    <t>Vybourání podlahy na schodišti</t>
  </si>
  <si>
    <t>1,5*1,5+1,5*2,15+0,6*1,2</t>
  </si>
  <si>
    <t>47</t>
  </si>
  <si>
    <t>642942111</t>
  </si>
  <si>
    <t>Osazování zárubní nebo rámů dveřních kovových do 2,5 m2 na MC</t>
  </si>
  <si>
    <t>129364583</t>
  </si>
  <si>
    <t>48</t>
  </si>
  <si>
    <t>553313500R</t>
  </si>
  <si>
    <t>zárubeň ocelová pro porobeton YH 100 800 L/P, protipožární</t>
  </si>
  <si>
    <t>-540163927</t>
  </si>
  <si>
    <t>49</t>
  </si>
  <si>
    <t>553313520</t>
  </si>
  <si>
    <t>zárubeň ocelová pro porobeton YH 100 900 L/P</t>
  </si>
  <si>
    <t>357452340</t>
  </si>
  <si>
    <t>50</t>
  </si>
  <si>
    <t>553313480R</t>
  </si>
  <si>
    <t>zárubeň ocelová pro porobeton YH 100 700 L/P, protipožární</t>
  </si>
  <si>
    <t>-1202830154</t>
  </si>
  <si>
    <t>51</t>
  </si>
  <si>
    <t>553313460R</t>
  </si>
  <si>
    <t>zárubeň ocelová pro porobeton YH 100 600 L/P, protipožární</t>
  </si>
  <si>
    <t>1443708948</t>
  </si>
  <si>
    <t>52</t>
  </si>
  <si>
    <t>946112111</t>
  </si>
  <si>
    <t>Montáž pojízdných věží trubkových/dílcových š do 1,6 m dl do 3,2 m v do 1,5 m</t>
  </si>
  <si>
    <t>1103073181</t>
  </si>
  <si>
    <t>53</t>
  </si>
  <si>
    <t>946112211</t>
  </si>
  <si>
    <t>Příplatek k pojízdným věžím š do 1,6 m dl do 3,2 m v do 1,5 m za první a ZKD den použití</t>
  </si>
  <si>
    <t>1135921407</t>
  </si>
  <si>
    <t>54</t>
  </si>
  <si>
    <t>952901111</t>
  </si>
  <si>
    <t>Vyčištění budov bytové a občanské výstavby při výšce podlaží do 4 m</t>
  </si>
  <si>
    <t>-209033417</t>
  </si>
  <si>
    <t>55</t>
  </si>
  <si>
    <t>953961114</t>
  </si>
  <si>
    <t>Kotvy chemickým tmelem M 16 hl 125 mm do betonu, ŽB nebo kamene s vyvrtáním otvoru</t>
  </si>
  <si>
    <t>-839243939</t>
  </si>
  <si>
    <t>56</t>
  </si>
  <si>
    <t>962031133</t>
  </si>
  <si>
    <t>Bourání příček z cihel pálených na MVC tl do 150 mm</t>
  </si>
  <si>
    <t>-591360787</t>
  </si>
  <si>
    <t>3,2*(3,1+0,9+2,95+0,85+5,0+7,25)+1,2*2,2-0,8*2,0*8</t>
  </si>
  <si>
    <t>57</t>
  </si>
  <si>
    <t>962032231</t>
  </si>
  <si>
    <t>Bourání zdiva z cihel pálených nebo vápenopískových na MV nebo MVC přes 1 m3</t>
  </si>
  <si>
    <t>-147117938</t>
  </si>
  <si>
    <t>Komín</t>
  </si>
  <si>
    <t>0,8*0,8*4,2</t>
  </si>
  <si>
    <t>0,45*0,45*3,5</t>
  </si>
  <si>
    <t>58</t>
  </si>
  <si>
    <t>963031432</t>
  </si>
  <si>
    <t>Bourání cihelných kleneb na MV nebo MVC tl do 150 mm</t>
  </si>
  <si>
    <t>-1713168536</t>
  </si>
  <si>
    <t>2,5*4,6</t>
  </si>
  <si>
    <t>59</t>
  </si>
  <si>
    <t>965042141</t>
  </si>
  <si>
    <t>Bourání podkladů pod dlažby nebo mazanin betonových nebo z litého asfaltu tl do 100 mm pl přes 4 m2</t>
  </si>
  <si>
    <t>-750775493</t>
  </si>
  <si>
    <t>0,1*(1,5*1,5+1,5*2,15+0,6*1,2)</t>
  </si>
  <si>
    <t>Vybourání podlahy chodby a pokoje</t>
  </si>
  <si>
    <t>0,1*(9,35*1,55+7,65*1,3+4,6*4,75+3,1*2,95+1,0*0,6*3)</t>
  </si>
  <si>
    <t>60</t>
  </si>
  <si>
    <t>965081213</t>
  </si>
  <si>
    <t>Bourání podlah z dlaždic keramických nebo xylolitových tl do 10 mm plochy přes 1 m2</t>
  </si>
  <si>
    <t>508273625</t>
  </si>
  <si>
    <t>Odsekání dlažby v úklidové místnosti a ve skladu pod schodištěm</t>
  </si>
  <si>
    <t>1,39+1,83</t>
  </si>
  <si>
    <t>61</t>
  </si>
  <si>
    <t>965081611</t>
  </si>
  <si>
    <t>Odsekání soklíků rovných</t>
  </si>
  <si>
    <t>1387858705</t>
  </si>
  <si>
    <t>1,5*2+2,1*2+1,5+17,0</t>
  </si>
  <si>
    <t>62</t>
  </si>
  <si>
    <t>965082933</t>
  </si>
  <si>
    <t>Odstranění násypů pod podlahami tl do 200 mm pl přes 2 m2</t>
  </si>
  <si>
    <t>-1576206901</t>
  </si>
  <si>
    <t>Odstranění násypu na klenbách v 1NP</t>
  </si>
  <si>
    <t>0,2*((4,25+5,0+4,35+4,75)*4,6+4,5*7,25+1,55*9,35+3,2*(5,0+3,55))</t>
  </si>
  <si>
    <t>63</t>
  </si>
  <si>
    <t>968062746</t>
  </si>
  <si>
    <t>Vybourání stěn dřevěných plných, zasklených nebo výkladních pl do 4 m2</t>
  </si>
  <si>
    <t>-275970423</t>
  </si>
  <si>
    <t>1,5*3,0</t>
  </si>
  <si>
    <t>64</t>
  </si>
  <si>
    <t>968072455</t>
  </si>
  <si>
    <t>Vybourání kovových dveřních zárubní pl do 2 m2</t>
  </si>
  <si>
    <t>1870235520</t>
  </si>
  <si>
    <t>5*2</t>
  </si>
  <si>
    <t>65</t>
  </si>
  <si>
    <t>971033651</t>
  </si>
  <si>
    <t>Vybourání otvorů ve zdivu cihelném pl do 4 m2 na MVC nebo MV tl do 600 mm</t>
  </si>
  <si>
    <t>-1767927510</t>
  </si>
  <si>
    <t>Vybourání otvoru na vstupní chodbě</t>
  </si>
  <si>
    <t>0,6*1,1*2,1</t>
  </si>
  <si>
    <t>66</t>
  </si>
  <si>
    <t>973031325</t>
  </si>
  <si>
    <t>Vysekání kapes ve zdivu cihelném na MV nebo MVC pl do 0,10 m2 hl do 300 mm</t>
  </si>
  <si>
    <t>-838243695</t>
  </si>
  <si>
    <t>Vysekání kapes ve zdivu pro uložení ocelových nosníků podlahy</t>
  </si>
  <si>
    <t>17*2+15*2+1</t>
  </si>
  <si>
    <t>67</t>
  </si>
  <si>
    <t>974031143</t>
  </si>
  <si>
    <t>Vysekání rýh ve zdivu cihelném hl do 70 mm š do 100 mm</t>
  </si>
  <si>
    <t>925425723</t>
  </si>
  <si>
    <t>11+20+18</t>
  </si>
  <si>
    <t>68</t>
  </si>
  <si>
    <t>974031167</t>
  </si>
  <si>
    <t>Vysekání rýh ve zdivu cihelném hl do 150 mm š do 300 mm</t>
  </si>
  <si>
    <t>1201662669</t>
  </si>
  <si>
    <t>1,6*4</t>
  </si>
  <si>
    <t>69</t>
  </si>
  <si>
    <t>978013191</t>
  </si>
  <si>
    <t>Otlučení vnitřních omítek stěn MV nebo MVC stěn v rozsahu do 100 %</t>
  </si>
  <si>
    <t>-1996369501</t>
  </si>
  <si>
    <t>(1,55*2+17,0)*3,0-0,9*2,0*6</t>
  </si>
  <si>
    <t>(2,8+3,10*2)*3,0+0,6*1,8*2+0,6*1,2-1,15*1,8</t>
  </si>
  <si>
    <t>(4,35+3,10*2)*3,0+0,6*1,8*2+0,6*1,2-1,15*1,8</t>
  </si>
  <si>
    <t>(5,0+3,10*2)*3,0+(0,6*1,8*2+0,6*1,2)*2-1,15*1,8*2</t>
  </si>
  <si>
    <t>(2,95+3,10*2)*3,0+0,6*1,8*2+0,6*1,2+0,6*0,6*3-1,15*1,8*2-0,6*0,6</t>
  </si>
  <si>
    <t>70</t>
  </si>
  <si>
    <t>978059541</t>
  </si>
  <si>
    <t>Odsekání a odebrání obkladů stěn z vnitřních obkládaček plochy přes 1 m2</t>
  </si>
  <si>
    <t>1359268808</t>
  </si>
  <si>
    <t>Úklid, toalety</t>
  </si>
  <si>
    <t>2,0*(1,7*2+1,2)+2,0*3,1</t>
  </si>
  <si>
    <t>71</t>
  </si>
  <si>
    <t>X02</t>
  </si>
  <si>
    <t>Demontáž stávajícího vytápění (topná tělesa),  včetně odvozu a likvidace</t>
  </si>
  <si>
    <t>soubor</t>
  </si>
  <si>
    <t>-1949548166</t>
  </si>
  <si>
    <t>72</t>
  </si>
  <si>
    <t>X03</t>
  </si>
  <si>
    <t>Demontáž stávajícího sanitárního vybavení a ZTI instalací, včetně odvozu a likvidace</t>
  </si>
  <si>
    <t>-2048199058</t>
  </si>
  <si>
    <t>73</t>
  </si>
  <si>
    <t>997013501</t>
  </si>
  <si>
    <t>Odvoz suti na skládku a vybouraných hmot nebo meziskládku do 1 km se složením</t>
  </si>
  <si>
    <t>-789796759</t>
  </si>
  <si>
    <t>74</t>
  </si>
  <si>
    <t>997013509</t>
  </si>
  <si>
    <t>Příplatek k odvozu suti a vybouraných hmot na skládku ZKD 1 km přes 1 km</t>
  </si>
  <si>
    <t>-633985404</t>
  </si>
  <si>
    <t>75</t>
  </si>
  <si>
    <t>997013831</t>
  </si>
  <si>
    <t>Poplatek za uložení stavebního směsného odpadu na skládce (skládkovné)</t>
  </si>
  <si>
    <t>-1138611790</t>
  </si>
  <si>
    <t>76</t>
  </si>
  <si>
    <t>998011001</t>
  </si>
  <si>
    <t>Přesun hmot pro budovy zděné v do 6 m</t>
  </si>
  <si>
    <t>-1167514145</t>
  </si>
  <si>
    <t>77</t>
  </si>
  <si>
    <t>X001</t>
  </si>
  <si>
    <t>D+M Prefa luxferový prosvětlovací blok ST 26 W (1230x450x80)</t>
  </si>
  <si>
    <t>-372416985</t>
  </si>
  <si>
    <t>78</t>
  </si>
  <si>
    <t>711471053</t>
  </si>
  <si>
    <t>Provedení vodorovné izolace proti tlakové vodě termoplasty volně položenou fólií z nízkolehčeného PE</t>
  </si>
  <si>
    <t>1578657752</t>
  </si>
  <si>
    <t>Izolace na záklodovou desku v suterénu - napojení na PE desky (izolace zdiva)</t>
  </si>
  <si>
    <t>2,05*1,3+1,35*3,1</t>
  </si>
  <si>
    <t>79</t>
  </si>
  <si>
    <t>283231030R</t>
  </si>
  <si>
    <t>fólie PE hydroizolační, š. 1,4 m tl. 2,0 mm</t>
  </si>
  <si>
    <t>18508795</t>
  </si>
  <si>
    <t>80</t>
  </si>
  <si>
    <t>711491171</t>
  </si>
  <si>
    <t>Provedení izolace proti tlakové vodě vodorovné z textilií vrstva podkladní</t>
  </si>
  <si>
    <t>-801174461</t>
  </si>
  <si>
    <t>81</t>
  </si>
  <si>
    <t>693110620</t>
  </si>
  <si>
    <t>geotextilie netkaná geoNetex M, 300 g/m2, šíře 200 cm</t>
  </si>
  <si>
    <t>687229195</t>
  </si>
  <si>
    <t>82</t>
  </si>
  <si>
    <t>711493111R</t>
  </si>
  <si>
    <t>Izolace proti podpovrchové a tlakové vodě vodorovná těsnicí kaší</t>
  </si>
  <si>
    <t>648052114</t>
  </si>
  <si>
    <t>13,15</t>
  </si>
  <si>
    <t>83</t>
  </si>
  <si>
    <t>711493121R</t>
  </si>
  <si>
    <t>Izolace proti podpovrchové a tlakové vodě svislá těsnicí kaší</t>
  </si>
  <si>
    <t>-448411759</t>
  </si>
  <si>
    <t>(3,1+1,7*6)*2,3+(3,1+2,65*2-0,8)*0,15</t>
  </si>
  <si>
    <t>84</t>
  </si>
  <si>
    <t>711762711</t>
  </si>
  <si>
    <t>Izolace proti vodě zesílení izolace u koutů nebo hran, včetně materiálu</t>
  </si>
  <si>
    <t>-2007474759</t>
  </si>
  <si>
    <t>3,1*2+4,35*2-0,9+2,3*12</t>
  </si>
  <si>
    <t>85</t>
  </si>
  <si>
    <t>998711101</t>
  </si>
  <si>
    <t>Přesun hmot tonážní pro izolace proti vodě, vlhkosti a plynům v objektech výšky do 6 m</t>
  </si>
  <si>
    <t>-1950590593</t>
  </si>
  <si>
    <t>86</t>
  </si>
  <si>
    <t>742210121</t>
  </si>
  <si>
    <t>Montáž hlásiče automatického bodového</t>
  </si>
  <si>
    <t>880719862</t>
  </si>
  <si>
    <t>87</t>
  </si>
  <si>
    <t>3260012250R</t>
  </si>
  <si>
    <t>Hlásič kouře</t>
  </si>
  <si>
    <t>ks</t>
  </si>
  <si>
    <t>-1671903785</t>
  </si>
  <si>
    <t>88</t>
  </si>
  <si>
    <t>763131411</t>
  </si>
  <si>
    <t>SDK podhled desky 1xA 12,5 bez TI dvouvrstvá spodní kce profil CD+UD</t>
  </si>
  <si>
    <t>-1486756413</t>
  </si>
  <si>
    <t xml:space="preserve">mč 125, 127, 128, 129, 130, 131, 135, 136 </t>
  </si>
  <si>
    <t>9,82+24,44+15,35+23,36+20,64+22,48+15,50+1,83</t>
  </si>
  <si>
    <t>89</t>
  </si>
  <si>
    <t>763131451</t>
  </si>
  <si>
    <t>SDK podhled deska 1xH2 12,5 bez TI dvouvrstvá spodní kce profil CD+UD</t>
  </si>
  <si>
    <t>471039964</t>
  </si>
  <si>
    <t>mč 132, 133, 134, 137</t>
  </si>
  <si>
    <t>1,39+8,68+13,15+9,15</t>
  </si>
  <si>
    <t>90</t>
  </si>
  <si>
    <t>763131714</t>
  </si>
  <si>
    <t>SDK podhled základní penetrační nátěr</t>
  </si>
  <si>
    <t>-881369545</t>
  </si>
  <si>
    <t>91</t>
  </si>
  <si>
    <t>763411111R1</t>
  </si>
  <si>
    <t>Sanitární příčky do mokrého prostředí, desky HPL, nerezové kování mč. 134</t>
  </si>
  <si>
    <t>1648624674</t>
  </si>
  <si>
    <t>1,0*2,1*2+0,9*2,1*1</t>
  </si>
  <si>
    <t>92</t>
  </si>
  <si>
    <t>763411111R2</t>
  </si>
  <si>
    <t>Sanitární příčky do mokrého prostředí, desky HPL, nerezové kování, mč. 137</t>
  </si>
  <si>
    <t>498786859</t>
  </si>
  <si>
    <t>2,1*(3,1+1,325*2)</t>
  </si>
  <si>
    <t>93</t>
  </si>
  <si>
    <t>998763301</t>
  </si>
  <si>
    <t>Přesun hmot tonážní pro sádrokartonové konstrukce v objektech v do 6 m</t>
  </si>
  <si>
    <t>-331110285</t>
  </si>
  <si>
    <t>94</t>
  </si>
  <si>
    <t>766416243</t>
  </si>
  <si>
    <t>Montáž obložení stěn plochy přes 5 m2 panely z aglomerovaných desek přes 1,50 m2</t>
  </si>
  <si>
    <t>1355619512</t>
  </si>
  <si>
    <t>mč 128 - lamino obklad</t>
  </si>
  <si>
    <t>(4,25*2+4,60*2-0,8+0,4*2)*(1,4+0,06)-1,15*0,55</t>
  </si>
  <si>
    <t>mč 129 - lamino obklad</t>
  </si>
  <si>
    <t>(5,0*2+4,60*2-0,8+0,4*2)*(1,4+0,06)-1,15*0,55*2</t>
  </si>
  <si>
    <t>mč 130 - lamino obklad</t>
  </si>
  <si>
    <t>(4,35*2+4,60*2-0,8+0,6*2)*(1,4+0,06)-1,15*0,55</t>
  </si>
  <si>
    <t>mč 131 - lamino obklad</t>
  </si>
  <si>
    <t>(4,75*2+4,60*2-0,8+0,6*2)*(1,4+0,06)-1,15*0,55*2</t>
  </si>
  <si>
    <t>mč 135 - lamino obklad</t>
  </si>
  <si>
    <t>(5,0*2+3,10*2-0,8)*(1,4+0,06)-1,15*0,55*2</t>
  </si>
  <si>
    <t>95</t>
  </si>
  <si>
    <t>607222690</t>
  </si>
  <si>
    <t>deska dřevotřísková laminovaná přírodní dub tl. 18 mm 2070 x 2800 mm</t>
  </si>
  <si>
    <t>-1718965377</t>
  </si>
  <si>
    <t>96</t>
  </si>
  <si>
    <t>766417211</t>
  </si>
  <si>
    <t>Montáž obložení stěn podkladového roštu</t>
  </si>
  <si>
    <t>2023950013</t>
  </si>
  <si>
    <t>((4,25*2+4,60*2-0,8+0,4*2)/0,5)*1,4</t>
  </si>
  <si>
    <t>((5,0*2+4,60*2-0,8+0,4*2)/0,5)*1,4</t>
  </si>
  <si>
    <t>((4,35*2+4,60*2-0,8+0,6*2)/0,5)*1,4</t>
  </si>
  <si>
    <t>((4,75*2+4,60*2-0,8+0,6*2)/0,5)*1,4</t>
  </si>
  <si>
    <t>((5,0*2+3,10*2-0,8)/0,5)*1,4</t>
  </si>
  <si>
    <t>97</t>
  </si>
  <si>
    <t>605141130R</t>
  </si>
  <si>
    <t>řezivo jehličnaté SM, prkna impregnovaná tl.30mm</t>
  </si>
  <si>
    <t>-117543198</t>
  </si>
  <si>
    <t>251,16*0,03*0,1</t>
  </si>
  <si>
    <t>98</t>
  </si>
  <si>
    <t>766441822</t>
  </si>
  <si>
    <t>Demontáž parapetních desek dřevěných nebo plastových šířky přes 30 cm délky přes 1,0 m</t>
  </si>
  <si>
    <t>27156433</t>
  </si>
  <si>
    <t>99</t>
  </si>
  <si>
    <t>766660002</t>
  </si>
  <si>
    <t>Montáž dveřních křídel otvíravých 1křídlových š přes 0,8 m do ocelové zárubně</t>
  </si>
  <si>
    <t>1327509854</t>
  </si>
  <si>
    <t>100</t>
  </si>
  <si>
    <t>611656100</t>
  </si>
  <si>
    <t>dveře vnitřní požárně odolné, CPL fólie,odolnost EI (EW) 30 D3, 1křídlové 80 x 197 cm</t>
  </si>
  <si>
    <t>128</t>
  </si>
  <si>
    <t>-512767745</t>
  </si>
  <si>
    <t>Celkový potřebný počet je 11ks (5P + 6L), učiliště dodá ze skladových zásob 7ks (4L + 3P)</t>
  </si>
  <si>
    <t>101</t>
  </si>
  <si>
    <t>611656090</t>
  </si>
  <si>
    <t>dveře vnitřní požárně odolné, CPL fólie,odolnost EI (EW) 30 D3, 1křídlové 70 x 197 cm</t>
  </si>
  <si>
    <t>-1853897856</t>
  </si>
  <si>
    <t>102</t>
  </si>
  <si>
    <t>611656080</t>
  </si>
  <si>
    <t>dveře vnitřní požárně odolné, CPL fólie,odolnost EI (EW) 30 D3, 1křídlové 60 x 197 cm</t>
  </si>
  <si>
    <t>-682372429</t>
  </si>
  <si>
    <t>103</t>
  </si>
  <si>
    <t>611627030</t>
  </si>
  <si>
    <t>dveře vnitřní hladké folie bílá plné 1křídlové 90x197 cm</t>
  </si>
  <si>
    <t>1451254797</t>
  </si>
  <si>
    <t>104</t>
  </si>
  <si>
    <t>766660722</t>
  </si>
  <si>
    <t>Montáž dveřního kování</t>
  </si>
  <si>
    <t>-77820749</t>
  </si>
  <si>
    <t>105</t>
  </si>
  <si>
    <t>549146200</t>
  </si>
  <si>
    <t>klika včetně rozet a montážního materiálu</t>
  </si>
  <si>
    <t>-1565815139</t>
  </si>
  <si>
    <t>č.zboží ACE00086 cena zahrnuje kování včetně rozet a montážního materiálu.</t>
  </si>
  <si>
    <t>P</t>
  </si>
  <si>
    <t>106</t>
  </si>
  <si>
    <t>549260430</t>
  </si>
  <si>
    <t>zámek stavební zadlabací vložkový 24026 s převodem L HB</t>
  </si>
  <si>
    <t>248065108</t>
  </si>
  <si>
    <t>č.zboží ACE00002 cena zahrnuje kování včetně rozet a montážního materiálu</t>
  </si>
  <si>
    <t>107</t>
  </si>
  <si>
    <t>549641100</t>
  </si>
  <si>
    <t>vložka zámková cylindrická oboustranná generální klíč</t>
  </si>
  <si>
    <t>-709298207</t>
  </si>
  <si>
    <t>108</t>
  </si>
  <si>
    <t>766691914</t>
  </si>
  <si>
    <t>Vyvěšení nebo zavěšení dřevěných křídel dveří pl do 2 m2</t>
  </si>
  <si>
    <t>-515064723</t>
  </si>
  <si>
    <t>109</t>
  </si>
  <si>
    <t>766694122</t>
  </si>
  <si>
    <t>Montáž parapetních desek dřevěných, laminovaných šířky přes 30 cm délky do 1,6 m</t>
  </si>
  <si>
    <t>1523158927</t>
  </si>
  <si>
    <t>110</t>
  </si>
  <si>
    <t>607941090R</t>
  </si>
  <si>
    <t xml:space="preserve">deska parapetní dřevotřísková vnitřní </t>
  </si>
  <si>
    <t>-1435118912</t>
  </si>
  <si>
    <t>111</t>
  </si>
  <si>
    <t>766695213</t>
  </si>
  <si>
    <t>Montáž truhlářských prahů dveří 1křídlových šířky přes 10 cm</t>
  </si>
  <si>
    <t>2084776285</t>
  </si>
  <si>
    <t>112</t>
  </si>
  <si>
    <t>611871560</t>
  </si>
  <si>
    <t>prah dveřní dřevěný dubový tl 2 cm dl.82 cm š 10 cm</t>
  </si>
  <si>
    <t>-2036480583</t>
  </si>
  <si>
    <t>113</t>
  </si>
  <si>
    <t>611871160</t>
  </si>
  <si>
    <t>prah dveřní dřevěný dubový tl 2 cm dl.62 cm š 10 cm</t>
  </si>
  <si>
    <t>-1556790650</t>
  </si>
  <si>
    <t>114</t>
  </si>
  <si>
    <t>611871360</t>
  </si>
  <si>
    <t>prah dveřní dřevěný dubový tl 2 cm dl.72 cm š 10 cm</t>
  </si>
  <si>
    <t>-1218500283</t>
  </si>
  <si>
    <t>115</t>
  </si>
  <si>
    <t>X004</t>
  </si>
  <si>
    <t>D+M Kuchyňská linka délky 3,1m, laninované desky tl.20mm, dvířka laminovaná, pracovní deska HPL tl.38mm, včetně nerezového dřezu, včetně spotřebičů dle popisu v TZ</t>
  </si>
  <si>
    <t>-734412431</t>
  </si>
  <si>
    <t>116</t>
  </si>
  <si>
    <t>X005</t>
  </si>
  <si>
    <t>D+M Skříň - obestavba kotle a zásobníku v kuchyni, konstrukce z SM trámků, materiál lamino tl.20mm, výška 2,5m - dle popis v TZ</t>
  </si>
  <si>
    <t>1154537876</t>
  </si>
  <si>
    <t>117</t>
  </si>
  <si>
    <t>X006</t>
  </si>
  <si>
    <t>D+M Sklápěcí schůdky na schodiště do půdního prostoru z hoblovaných SM prken - dle popis v TZ</t>
  </si>
  <si>
    <t>1934269651</t>
  </si>
  <si>
    <t>118</t>
  </si>
  <si>
    <t>998766101</t>
  </si>
  <si>
    <t>Přesun hmot tonážní pro konstrukce truhlářské v objektech v do 6 m</t>
  </si>
  <si>
    <t>1531916213</t>
  </si>
  <si>
    <t>119</t>
  </si>
  <si>
    <t>767165114</t>
  </si>
  <si>
    <t>Montáž zábradlí rovného madla z trubek nebo tenkostěnných profilů svařovaného</t>
  </si>
  <si>
    <t>-459798046</t>
  </si>
  <si>
    <t>120</t>
  </si>
  <si>
    <t>M004</t>
  </si>
  <si>
    <t>Svařované trubkové madlo z nerez oceli</t>
  </si>
  <si>
    <t>1298993816</t>
  </si>
  <si>
    <t>121</t>
  </si>
  <si>
    <t>767531111</t>
  </si>
  <si>
    <t>Montáž vstupních kovových nebo plastových rohoží čistících zón</t>
  </si>
  <si>
    <t>-1308881627</t>
  </si>
  <si>
    <t>Vnitřní rohož</t>
  </si>
  <si>
    <t>122</t>
  </si>
  <si>
    <t>M0003</t>
  </si>
  <si>
    <t>Vnitřní čistící zóna z hliníkových profilů s textilními pásky 1200/800</t>
  </si>
  <si>
    <t>931950394</t>
  </si>
  <si>
    <t>123</t>
  </si>
  <si>
    <t>767531121</t>
  </si>
  <si>
    <t>Osazení zapuštěného rámu z L profilů k čistícím rohožím</t>
  </si>
  <si>
    <t>-358100392</t>
  </si>
  <si>
    <t>124</t>
  </si>
  <si>
    <t>767649191</t>
  </si>
  <si>
    <t>Montáž dveří - samozavírače hydraulického</t>
  </si>
  <si>
    <t>949386009</t>
  </si>
  <si>
    <t>125</t>
  </si>
  <si>
    <t>549172650</t>
  </si>
  <si>
    <t>samozavírač dveří hydraulický</t>
  </si>
  <si>
    <t>-11719969</t>
  </si>
  <si>
    <t>126</t>
  </si>
  <si>
    <t>998767101</t>
  </si>
  <si>
    <t>Přesun hmot tonážní pro zámečnické konstrukce v objektech v do 6 m</t>
  </si>
  <si>
    <t>1602216427</t>
  </si>
  <si>
    <t>127</t>
  </si>
  <si>
    <t>771273113</t>
  </si>
  <si>
    <t>Montáž obkladů stupnic z dlaždic keramických lepených š do 300 mm</t>
  </si>
  <si>
    <t>-1083935048</t>
  </si>
  <si>
    <t>10*1,5</t>
  </si>
  <si>
    <t>597614330.1</t>
  </si>
  <si>
    <t>dlaždice keramické slinuté neglazované , odstín šedý, schodovka</t>
  </si>
  <si>
    <t>-2073356022</t>
  </si>
  <si>
    <t>10*1,5*0,3</t>
  </si>
  <si>
    <t>129</t>
  </si>
  <si>
    <t>771273232</t>
  </si>
  <si>
    <t>Montáž obkladů podstupnic z dlaždic hladkých keramických lepených v do 200 mm</t>
  </si>
  <si>
    <t>-151139677</t>
  </si>
  <si>
    <t>130</t>
  </si>
  <si>
    <t>597614330</t>
  </si>
  <si>
    <t>dlaždice keramické slinuté neglazované mrazuvzdorné, odstín šedý</t>
  </si>
  <si>
    <t>198362632</t>
  </si>
  <si>
    <t>10*1,5*0,18</t>
  </si>
  <si>
    <t>131</t>
  </si>
  <si>
    <t>771474112</t>
  </si>
  <si>
    <t>Montáž soklíků z dlaždic keramických rovných flexibilní lepidlo v do 90 mm</t>
  </si>
  <si>
    <t>-1993453035</t>
  </si>
  <si>
    <t>1,5+6,5*2+0,5*2+0,25*10</t>
  </si>
  <si>
    <t>17,0*2+1,55+1,3-0,8*11</t>
  </si>
  <si>
    <t>2,15*2+0,85*2-0,7</t>
  </si>
  <si>
    <t>132</t>
  </si>
  <si>
    <t>597614330.2</t>
  </si>
  <si>
    <t>dlaždice keramické slinuté objektové - 30/9, sokl, odstín šedý</t>
  </si>
  <si>
    <t>656601464</t>
  </si>
  <si>
    <t>133</t>
  </si>
  <si>
    <t>771574113</t>
  </si>
  <si>
    <t>Montáž podlah keramických režných hladkých lepených flexibilním lepidlem do 12 ks/m2</t>
  </si>
  <si>
    <t>212722492</t>
  </si>
  <si>
    <t>mč 125+navazující chodba, 127, 136</t>
  </si>
  <si>
    <t>(2,1+3,8+2,0)+24,44+1,83</t>
  </si>
  <si>
    <t>134</t>
  </si>
  <si>
    <t>597614320</t>
  </si>
  <si>
    <t>dlaždice keramické slinuté objektové, hladké, matné, 30/30, odstín šedý</t>
  </si>
  <si>
    <t>85917906</t>
  </si>
  <si>
    <t>135</t>
  </si>
  <si>
    <t>938091530</t>
  </si>
  <si>
    <t>136</t>
  </si>
  <si>
    <t>597611350R</t>
  </si>
  <si>
    <t>dlaždice keramické - koupelny (barevné) 30 x 30 x 0,8 cm</t>
  </si>
  <si>
    <t>2098950540</t>
  </si>
  <si>
    <t>137</t>
  </si>
  <si>
    <t>771579191</t>
  </si>
  <si>
    <t>Příplatek k montáž podlah keramických za plochu do 5 m2</t>
  </si>
  <si>
    <t>-43079204</t>
  </si>
  <si>
    <t>138</t>
  </si>
  <si>
    <t>771591111</t>
  </si>
  <si>
    <t>Podlahy penetrace podkladu</t>
  </si>
  <si>
    <t>1238963494</t>
  </si>
  <si>
    <t>139</t>
  </si>
  <si>
    <t>771990111</t>
  </si>
  <si>
    <t>Vyrovnání podkladu samonivelační stěrkou tl 4 mm pevnosti 15 Mpa</t>
  </si>
  <si>
    <t>2136773821</t>
  </si>
  <si>
    <t>mč 125, 127, 132, 133, 134, 136, 137</t>
  </si>
  <si>
    <t>(2,5+3,8+2,0)+24,44+1,39+8,68+13,15+1,83+9,15</t>
  </si>
  <si>
    <t>140</t>
  </si>
  <si>
    <t>998771101</t>
  </si>
  <si>
    <t>Přesun hmot tonážní pro podlahy z dlaždic v objektech v do 6 m</t>
  </si>
  <si>
    <t>-1693502937</t>
  </si>
  <si>
    <t>141</t>
  </si>
  <si>
    <t>776111112</t>
  </si>
  <si>
    <t>Broušení betonového podkladu povlakových podlah</t>
  </si>
  <si>
    <t>-686323263</t>
  </si>
  <si>
    <t>142</t>
  </si>
  <si>
    <t>776111311</t>
  </si>
  <si>
    <t>Vysátí podkladu povlakových podlah</t>
  </si>
  <si>
    <t>812861085</t>
  </si>
  <si>
    <t>143</t>
  </si>
  <si>
    <t>776121111</t>
  </si>
  <si>
    <t>Vodou ředitelná penetrace savého podkladu povlakových podlah ředěná v poměru 1:3</t>
  </si>
  <si>
    <t>-1145392927</t>
  </si>
  <si>
    <t>144</t>
  </si>
  <si>
    <t>776141112</t>
  </si>
  <si>
    <t>Vyrovnání podkladu povlakových podlah stěrkou pevnosti 20 MPa tl 5 mm</t>
  </si>
  <si>
    <t>-1941120890</t>
  </si>
  <si>
    <t>mč 128, 129, 130, 131, 135</t>
  </si>
  <si>
    <t>15,35+23,36+20,64+22,48+15,50</t>
  </si>
  <si>
    <t>145</t>
  </si>
  <si>
    <t>776421111</t>
  </si>
  <si>
    <t>Montáž obvodových lišt lepením</t>
  </si>
  <si>
    <t>1998126567</t>
  </si>
  <si>
    <t>4,25*2+4,60*2+0,4*2-0,9</t>
  </si>
  <si>
    <t>5,0*2+4,60*2+0,4*2-0,9</t>
  </si>
  <si>
    <t>4,35*2+4,60*2+0,6*2-0,9</t>
  </si>
  <si>
    <t>4,75*2+4,60*2+0,6*2-0,9</t>
  </si>
  <si>
    <t>5,0*2+3,10*2-0,9</t>
  </si>
  <si>
    <t>146</t>
  </si>
  <si>
    <t>284110030R</t>
  </si>
  <si>
    <t>lišta speciální soklová PVC tuhá s kanálem pro vedení kabelů</t>
  </si>
  <si>
    <t>-1193072672</t>
  </si>
  <si>
    <t>147</t>
  </si>
  <si>
    <t>776511810</t>
  </si>
  <si>
    <t>Demontáž povlakových podlah lepených bez podložky</t>
  </si>
  <si>
    <t>-1755318863</t>
  </si>
  <si>
    <t>8+22,5</t>
  </si>
  <si>
    <t>148</t>
  </si>
  <si>
    <t>998776101</t>
  </si>
  <si>
    <t>Přesun hmot tonážní pro podlahy povlakové v objektech v do 6 m</t>
  </si>
  <si>
    <t>1917845214</t>
  </si>
  <si>
    <t>149</t>
  </si>
  <si>
    <t>781474114</t>
  </si>
  <si>
    <t>Montáž obkladů vnitřních keramických hladkých do 22 ks/m2 lepených flexibilním lepidlem</t>
  </si>
  <si>
    <t>156273590</t>
  </si>
  <si>
    <t>(1,7*2+1,2*2-0,7)*2,0+0,5*0,5*3</t>
  </si>
  <si>
    <t>(3,1*2+4,35*2-0,9+1,7*4)*2,3+0,5*1,45*2+0,5*1,15-1,15*1,45</t>
  </si>
  <si>
    <t>(3,1*2+2,95*2-0,9)*2,0-0,9*1,15+0,5*1,15+0,5*1,15-1,15*1,15</t>
  </si>
  <si>
    <t>150</t>
  </si>
  <si>
    <t>597610410</t>
  </si>
  <si>
    <t>obkládačky keramické  - koupelny 20 x 25 x 0,8 cm</t>
  </si>
  <si>
    <t>1494198339</t>
  </si>
  <si>
    <t>151</t>
  </si>
  <si>
    <t>781474118</t>
  </si>
  <si>
    <t>Montáž obkladů vnitřních keramických hladkých do 50 ks/m2 lepených flexibilním lepidlem</t>
  </si>
  <si>
    <t>1543493000</t>
  </si>
  <si>
    <t>(2,8*2+3,1*2-0,9)*1,6+0,5*0,75*2-1,15*0,75</t>
  </si>
  <si>
    <t>152</t>
  </si>
  <si>
    <t>597612550R</t>
  </si>
  <si>
    <t>obkladačky keramické - kuchyně 15 x 15 cm</t>
  </si>
  <si>
    <t>1169366978</t>
  </si>
  <si>
    <t>153</t>
  </si>
  <si>
    <t>781491011</t>
  </si>
  <si>
    <t>Montáž zrcadel plochy do 1 m2 lepených silikonovým tmelem na podkladní omítku</t>
  </si>
  <si>
    <t>-203560900</t>
  </si>
  <si>
    <t>0,5*0,66</t>
  </si>
  <si>
    <t>154</t>
  </si>
  <si>
    <t>634651260</t>
  </si>
  <si>
    <t>zrcadlo nemontované čiré tl. 5 mm, max. rozměr 3210 x 2250 mm</t>
  </si>
  <si>
    <t>-1415057697</t>
  </si>
  <si>
    <t>155</t>
  </si>
  <si>
    <t>781491012</t>
  </si>
  <si>
    <t>Montáž zrcadel plochy přes 1 m2 lepených silikonovým tmelem na podkladní omítku</t>
  </si>
  <si>
    <t>485406565</t>
  </si>
  <si>
    <t>1,0*3,1</t>
  </si>
  <si>
    <t>156</t>
  </si>
  <si>
    <t>-848412540</t>
  </si>
  <si>
    <t>157</t>
  </si>
  <si>
    <t>781494111R</t>
  </si>
  <si>
    <t>Nerezové profily rohové lepené flexibilním lepidlem</t>
  </si>
  <si>
    <t>186072621</t>
  </si>
  <si>
    <t>2,0+0,5*3</t>
  </si>
  <si>
    <t>0,75*2</t>
  </si>
  <si>
    <t>2,3*4+1,45*2+1,2</t>
  </si>
  <si>
    <t>1,15*2+1,2+0,6*3</t>
  </si>
  <si>
    <t>158</t>
  </si>
  <si>
    <t>998781101</t>
  </si>
  <si>
    <t>Přesun hmot tonážní pro obklady keramické v objektech v do 6 m</t>
  </si>
  <si>
    <t>-1374597250</t>
  </si>
  <si>
    <t>159</t>
  </si>
  <si>
    <t>783124220</t>
  </si>
  <si>
    <t>Nátěry syntetické OK středních "B" barva standardní jednonásobné a 2x email</t>
  </si>
  <si>
    <t>842230093</t>
  </si>
  <si>
    <t>Ocelové zárubně, madlo.</t>
  </si>
  <si>
    <t>Nátěr ocelových zárubní</t>
  </si>
  <si>
    <t>0,25*5,0*15</t>
  </si>
  <si>
    <t>160</t>
  </si>
  <si>
    <t>783306805</t>
  </si>
  <si>
    <t>Odstranění nátěru ze zámečnických konstrukcí opálením</t>
  </si>
  <si>
    <t>854488167</t>
  </si>
  <si>
    <t>Stávající zárubně</t>
  </si>
  <si>
    <t>0,25*5,0*2</t>
  </si>
  <si>
    <t>161</t>
  </si>
  <si>
    <t>784211101</t>
  </si>
  <si>
    <t>Dvojnásobné bílé malby ze směsí za mokra výborně otěruvzdorných v místnostech výšky do 3,80 m</t>
  </si>
  <si>
    <t>219488172</t>
  </si>
  <si>
    <t>(1,5*2+5,76*2)*1,8-0,9*1,8*3-1,3*1,8</t>
  </si>
  <si>
    <t>(1,55*2+17,0*2)*1,8-0,9*1,8*11</t>
  </si>
  <si>
    <t>162</t>
  </si>
  <si>
    <t>784221101</t>
  </si>
  <si>
    <t>Dvojnásobné bílé malby  ze směsí za sucha dobře otěruvzdorných v místnostech do 3,80 m</t>
  </si>
  <si>
    <t>-1926787681</t>
  </si>
  <si>
    <t>343,355+165,790-67,896</t>
  </si>
  <si>
    <t>163</t>
  </si>
  <si>
    <t>X007</t>
  </si>
  <si>
    <t>Montáž přenosného hasícího přístroje</t>
  </si>
  <si>
    <t>512</t>
  </si>
  <si>
    <t>177582382</t>
  </si>
  <si>
    <t>164</t>
  </si>
  <si>
    <t>449321130</t>
  </si>
  <si>
    <t>přístroj hasicí ruční práškový</t>
  </si>
  <si>
    <t>-165123938</t>
  </si>
  <si>
    <t>165</t>
  </si>
  <si>
    <t>X008</t>
  </si>
  <si>
    <t>D+M Fotoluminiscenční tabulky výstražné, únikové a označovací</t>
  </si>
  <si>
    <t>-157739924</t>
  </si>
  <si>
    <t>166</t>
  </si>
  <si>
    <t>013254000</t>
  </si>
  <si>
    <t>Dokumentace skutečného provedení stavby, 3x tištěná + 1x CD</t>
  </si>
  <si>
    <t>1024</t>
  </si>
  <si>
    <t>-1797532890</t>
  </si>
  <si>
    <t>167</t>
  </si>
  <si>
    <t>460010024</t>
  </si>
  <si>
    <t>Vytyčení trasy vedení kabelového podzemního v zastavěném prostoru</t>
  </si>
  <si>
    <t>-122046276</t>
  </si>
  <si>
    <t>168</t>
  </si>
  <si>
    <t>030001000</t>
  </si>
  <si>
    <t>856112475</t>
  </si>
  <si>
    <t>PN</t>
  </si>
  <si>
    <t>B - Profese - Přípojka splaškové kanalizace</t>
  </si>
  <si>
    <t>827 21 1</t>
  </si>
  <si>
    <t>22231</t>
  </si>
  <si>
    <t>44130000-0</t>
  </si>
  <si>
    <t>42.21.22</t>
  </si>
  <si>
    <t xml:space="preserve">    8 - Trubní vedení</t>
  </si>
  <si>
    <t xml:space="preserve">    9 - Ostatní konstrukce a práce, bourání</t>
  </si>
  <si>
    <t>132212101</t>
  </si>
  <si>
    <t>Hloubení rýh š do 600 mm ručním nebo pneum nářadím v soudržných horninách tř. 3</t>
  </si>
  <si>
    <t>695268111</t>
  </si>
  <si>
    <t>Ruční výkop v blízkosti plynové přípojky.</t>
  </si>
  <si>
    <t>0,6*1,8*5,03</t>
  </si>
  <si>
    <t>162301102</t>
  </si>
  <si>
    <t>Vodorovné přemístění do 1000 m výkopku/sypaniny z horniny tř. 1 až 4</t>
  </si>
  <si>
    <t>618815127</t>
  </si>
  <si>
    <t>0,6*1,8*5,03*0,4</t>
  </si>
  <si>
    <t>171201201</t>
  </si>
  <si>
    <t>Uložení sypaniny na skládky</t>
  </si>
  <si>
    <t>388667987</t>
  </si>
  <si>
    <t>174101101</t>
  </si>
  <si>
    <t>Zásyp jam, šachet rýh nebo kolem objektů sypaninou se zhutněním</t>
  </si>
  <si>
    <t>1197882282</t>
  </si>
  <si>
    <t>0,6*1,8*5,03*0,6</t>
  </si>
  <si>
    <t>175111101</t>
  </si>
  <si>
    <t>Obsypání potrubí ručně sypaninou bez prohození, uloženou do 3 m</t>
  </si>
  <si>
    <t>-381376975</t>
  </si>
  <si>
    <t>0,6*1,8*5,03*0,52</t>
  </si>
  <si>
    <t>583312890</t>
  </si>
  <si>
    <t>kamenivo těžené drobné frakce 0-2 písek</t>
  </si>
  <si>
    <t>244089054</t>
  </si>
  <si>
    <t>871315211</t>
  </si>
  <si>
    <t>Kanalizační potrubí z tvrdého PVC jednovrstvé tuhost třídy SN4 DN 160</t>
  </si>
  <si>
    <t>365309739</t>
  </si>
  <si>
    <t>899722111</t>
  </si>
  <si>
    <t>Krytí potrubí z plastů výstražnou fólií z PVC 20 cm</t>
  </si>
  <si>
    <t>1369880037</t>
  </si>
  <si>
    <t>D+M Dodávka a montáž pryžového sedla, vsazení do vyvrtaného otvoru</t>
  </si>
  <si>
    <t>1926373264</t>
  </si>
  <si>
    <t>977151124</t>
  </si>
  <si>
    <t>Jádrové vrty diamantovými korunkami do D 180 mm do stavebních materiálů</t>
  </si>
  <si>
    <t>992764943</t>
  </si>
  <si>
    <t>977151911</t>
  </si>
  <si>
    <t>Příplatek k jádrovým vrtům za práci ve stísněném prostoru</t>
  </si>
  <si>
    <t>1997839494</t>
  </si>
  <si>
    <t>998276101</t>
  </si>
  <si>
    <t>Přesun hmot pro trubní vedení z trub z plastických hmot otevřený výkop</t>
  </si>
  <si>
    <t>1707116500</t>
  </si>
  <si>
    <t>C - Profese - zdravotechnika</t>
  </si>
  <si>
    <t>45332000-3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</si>
  <si>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</si>
  <si>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</si>
  <si>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</si>
  <si>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</si>
  <si>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</si>
  <si>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</si>
  <si>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1355043544</t>
  </si>
  <si>
    <t>1299774770</t>
  </si>
  <si>
    <t>-832027728</t>
  </si>
  <si>
    <t>867274867</t>
  </si>
  <si>
    <t>783106681</t>
  </si>
  <si>
    <t>-178221593</t>
  </si>
  <si>
    <t>971033141</t>
  </si>
  <si>
    <t>Vybourání otvorů ve zdivu cihelném D do 60 mm na MVC nebo MV tl do 300 mm</t>
  </si>
  <si>
    <t>-1593768284</t>
  </si>
  <si>
    <t>971033171</t>
  </si>
  <si>
    <t>Vybourání otvorů ve zdivu cihelném D do 60 mm na MVC nebo MV tl do 750 mm</t>
  </si>
  <si>
    <t>-904574316</t>
  </si>
  <si>
    <t>971033261</t>
  </si>
  <si>
    <t>Vybourání otvorů ve zdivu cihelném pl do 0,0225 m2 na MVC nebo MV tl do 600 mm</t>
  </si>
  <si>
    <t>-2097448780</t>
  </si>
  <si>
    <t>971042361</t>
  </si>
  <si>
    <t>Vybourání otvorů v betonových příčkách a zdech pl do 0,09 m2 tl do 600 mm</t>
  </si>
  <si>
    <t>1931350696</t>
  </si>
  <si>
    <t>972033141</t>
  </si>
  <si>
    <t>Vybourání otvorů v klenbách z cihel pl do 0,0225 m2 tl do 150 mm</t>
  </si>
  <si>
    <t>405323196</t>
  </si>
  <si>
    <t>973031151</t>
  </si>
  <si>
    <t>Vysekání výklenků ve zdivu cihelném na MV nebo MVC pl přes 0,25 m2</t>
  </si>
  <si>
    <t>-1611595913</t>
  </si>
  <si>
    <t>Vysekání výklenků pro umístění wc instalačních systémů (2)</t>
  </si>
  <si>
    <t>1,0*1,3*0,15*2</t>
  </si>
  <si>
    <t>974031153</t>
  </si>
  <si>
    <t>Vysekání rýh ve zdivu cihelném hl do 100 mm š do 100 mm</t>
  </si>
  <si>
    <t>958205263</t>
  </si>
  <si>
    <t>974031164</t>
  </si>
  <si>
    <t>Vysekání rýh ve zdivu cihelném hl do 150 mm š do 150 mm</t>
  </si>
  <si>
    <t>1999149350</t>
  </si>
  <si>
    <t>Odvoz suti a vybouraných hmot na skládku nebo meziskládku do 1 km se složením</t>
  </si>
  <si>
    <t>-1701087557</t>
  </si>
  <si>
    <t>1096543327</t>
  </si>
  <si>
    <t>997013803</t>
  </si>
  <si>
    <t>Poplatek za uložení stavebního odpadu z keramických materiálů na skládce (skládkovné)</t>
  </si>
  <si>
    <t>31168036</t>
  </si>
  <si>
    <t>998018001</t>
  </si>
  <si>
    <t>Přesun hmot ruční pro budovy v do 6 m</t>
  </si>
  <si>
    <t>1368653466</t>
  </si>
  <si>
    <t>721173403</t>
  </si>
  <si>
    <t>Potrubí kanalizační plastové svodné systém KG DN 150</t>
  </si>
  <si>
    <t>-1366241807</t>
  </si>
  <si>
    <t>721174005</t>
  </si>
  <si>
    <t>Potrubí kanalizační z PP svodné systém HT DN 100</t>
  </si>
  <si>
    <t>722823853</t>
  </si>
  <si>
    <t>721174006</t>
  </si>
  <si>
    <t>Potrubí kanalizační z PP svodné systém HT DN 125</t>
  </si>
  <si>
    <t>1701198030</t>
  </si>
  <si>
    <t>721174025</t>
  </si>
  <si>
    <t>Potrubí kanalizační z PP odpadní systém HT DN 100</t>
  </si>
  <si>
    <t>-1886704129</t>
  </si>
  <si>
    <t>721174026</t>
  </si>
  <si>
    <t>Potrubí kanalizační z PP odpadní systém HT DN 125</t>
  </si>
  <si>
    <t>-1448214270</t>
  </si>
  <si>
    <t>721174043</t>
  </si>
  <si>
    <t>Potrubí kanalizační z PP připojovací systém HT DN 50</t>
  </si>
  <si>
    <t>1772488712</t>
  </si>
  <si>
    <t>721174044</t>
  </si>
  <si>
    <t>Potrubí kanalizační z PP připojovací systém HT DN 70</t>
  </si>
  <si>
    <t>-340133365</t>
  </si>
  <si>
    <t>721174045</t>
  </si>
  <si>
    <t>Potrubí kanalizační z PP připojovací systém HT DN 100</t>
  </si>
  <si>
    <t>1756437804</t>
  </si>
  <si>
    <t>721194104</t>
  </si>
  <si>
    <t>Vyvedení a upevnění odpadních výpustek DN 40</t>
  </si>
  <si>
    <t>692691952</t>
  </si>
  <si>
    <t>721194105</t>
  </si>
  <si>
    <t>Vyvedení a upevnění odpadních výpustek DN 50</t>
  </si>
  <si>
    <t>159573941</t>
  </si>
  <si>
    <t>721194109</t>
  </si>
  <si>
    <t>Vyvedení a upevnění odpadních výpustek DN 100</t>
  </si>
  <si>
    <t>362527673</t>
  </si>
  <si>
    <t>721211421</t>
  </si>
  <si>
    <t>Vpusť podlahová se svislým odtokem DN 50/75/110 mřížka nerez 115x115</t>
  </si>
  <si>
    <t>1472942556</t>
  </si>
  <si>
    <t>721274124</t>
  </si>
  <si>
    <t>Přivzdušňovací ventil vnitřní odpadních potrubí DN 110</t>
  </si>
  <si>
    <t>-2085285828</t>
  </si>
  <si>
    <t>X01</t>
  </si>
  <si>
    <t>D+M Vtok (nálevka) DN32 se zápachovou uzávěrkou a kuličkou</t>
  </si>
  <si>
    <t>-5034820</t>
  </si>
  <si>
    <t>721290111</t>
  </si>
  <si>
    <t>Zkouška těsnosti potrubí kanalizace vodou do DN 125</t>
  </si>
  <si>
    <t>-1424200087</t>
  </si>
  <si>
    <t>998721101</t>
  </si>
  <si>
    <t>Přesun hmot tonážní pro vnitřní kanalizace v objektech v do 6 m</t>
  </si>
  <si>
    <t>-591865097</t>
  </si>
  <si>
    <t>722130802</t>
  </si>
  <si>
    <t>Demontáž potrubí ocelové pozinkované závitové do DN 40</t>
  </si>
  <si>
    <t>-173613181</t>
  </si>
  <si>
    <t>722174021</t>
  </si>
  <si>
    <t>Potrubí vodovodní plastové PPR svar polyfuze PN 20 D 16 x 2,7 mm</t>
  </si>
  <si>
    <t>1290683823</t>
  </si>
  <si>
    <t>722174022</t>
  </si>
  <si>
    <t>Potrubí vodovodní plastové PPR svar polyfuze PN 20 D 20 x 3,4 mm</t>
  </si>
  <si>
    <t>-1651625139</t>
  </si>
  <si>
    <t>722174023</t>
  </si>
  <si>
    <t>Potrubí vodovodní plastové PPR svar polyfuze PN 20 D 25 x 4,2 mm</t>
  </si>
  <si>
    <t>-2117468299</t>
  </si>
  <si>
    <t>722174024</t>
  </si>
  <si>
    <t>Potrubí vodovodní plastové PPR svar polyfuze PN 20 D 32 x5,4 mm</t>
  </si>
  <si>
    <t>36036115</t>
  </si>
  <si>
    <t>722174025</t>
  </si>
  <si>
    <t>Potrubí vodovodní plastové PPR svar polyfuze PN 20 D 40 x 6,7 mm</t>
  </si>
  <si>
    <t>-1156254651</t>
  </si>
  <si>
    <t>722181241</t>
  </si>
  <si>
    <t>Ochrana vodovodního potrubí přilepenými termoizolačními trubicemi z PE tl do 20 mm DN do 22 mm</t>
  </si>
  <si>
    <t>1115191459</t>
  </si>
  <si>
    <t>722181252</t>
  </si>
  <si>
    <t>Ochrana vodovodního potrubí přilepenými termoizolačními trubicemi z PE tl do 25 mm DN do 45 mm</t>
  </si>
  <si>
    <t>1155089335</t>
  </si>
  <si>
    <t>722220151</t>
  </si>
  <si>
    <t>Nástěnka závitová plastová PPR PN 20 DN 16 x G 1/2</t>
  </si>
  <si>
    <t>-224496591</t>
  </si>
  <si>
    <t>722240124</t>
  </si>
  <si>
    <t>Kohout kulový plastový PPR DN 32</t>
  </si>
  <si>
    <t>994082268</t>
  </si>
  <si>
    <t>722240125</t>
  </si>
  <si>
    <t>Kohout kulový plastový PPR DN 40</t>
  </si>
  <si>
    <t>-1525538108</t>
  </si>
  <si>
    <t>722263215</t>
  </si>
  <si>
    <t>Vodoměr závitový vícevtokový mokroběžný do 100°C G 6/4 x 300 mm Qn 10 m3/h horizontální</t>
  </si>
  <si>
    <t>-63571247</t>
  </si>
  <si>
    <t>722270104</t>
  </si>
  <si>
    <t>Sestava vodoměrová závitová G 6/4</t>
  </si>
  <si>
    <t>1543042620</t>
  </si>
  <si>
    <t>722290226</t>
  </si>
  <si>
    <t>Zkouška těsnosti vodovodního potrubí závitového do DN 50</t>
  </si>
  <si>
    <t>-1562419047</t>
  </si>
  <si>
    <t>X06b</t>
  </si>
  <si>
    <t>Napojení na stávající rozvody</t>
  </si>
  <si>
    <t>1958513000</t>
  </si>
  <si>
    <t>998722101</t>
  </si>
  <si>
    <t>Přesun hmot tonážní tonážní pro vnitřní vodovod v objektech v do 6 m</t>
  </si>
  <si>
    <t>258126375</t>
  </si>
  <si>
    <t>724242213R</t>
  </si>
  <si>
    <t>Filtr domácí na studenou vodu G 6/4" se zpětným proplachem</t>
  </si>
  <si>
    <t>-805462477</t>
  </si>
  <si>
    <t>725111132</t>
  </si>
  <si>
    <t>Splachovač nádržkový plastový nízkopoložený</t>
  </si>
  <si>
    <t>2097446864</t>
  </si>
  <si>
    <t>725112021</t>
  </si>
  <si>
    <t>Klozet keramický závěsný na nosné stěny s hlubokým splachováním odpad vodorovný</t>
  </si>
  <si>
    <t>2087223829</t>
  </si>
  <si>
    <t>725211602</t>
  </si>
  <si>
    <t>Umyvadlo keramické připevněné na stěnu šrouby bílé bez krytu na sifon 550 mm</t>
  </si>
  <si>
    <t>-1091991069</t>
  </si>
  <si>
    <t>725211603R</t>
  </si>
  <si>
    <t>Umyvadlová deska litá z polymermramoru, 4x umyvadlo, délka 3100mm, výroba na míru</t>
  </si>
  <si>
    <t>-1610503069</t>
  </si>
  <si>
    <t>725241213R</t>
  </si>
  <si>
    <t>Vanička sprchová z litého polymermramoru obdelníková</t>
  </si>
  <si>
    <t>-660509723</t>
  </si>
  <si>
    <t>725245103</t>
  </si>
  <si>
    <t>Zástěna sprchová jednokřídlá do výšky 2000 mm a šířky 1000 mm</t>
  </si>
  <si>
    <t>360971555</t>
  </si>
  <si>
    <t>725291511</t>
  </si>
  <si>
    <t>Doplňky zařízení koupelen a záchodů plastové dávkovač tekutého mýdla na 350 ml</t>
  </si>
  <si>
    <t>1852567909</t>
  </si>
  <si>
    <t>725291521</t>
  </si>
  <si>
    <t>Doplňky zařízení koupelen a záchodů plastové zásobník toaletních papírů</t>
  </si>
  <si>
    <t>1077913627</t>
  </si>
  <si>
    <t>725291531</t>
  </si>
  <si>
    <t>Doplňky zařízení koupelen a záchodů plastové zásobník papírových ručníků</t>
  </si>
  <si>
    <t>1500941399</t>
  </si>
  <si>
    <t>725331111</t>
  </si>
  <si>
    <t>Výlevka bez výtokových armatur keramická se sklopnou plastovou mřížkou 425 mm</t>
  </si>
  <si>
    <t>2097811687</t>
  </si>
  <si>
    <t>725532101</t>
  </si>
  <si>
    <t>Elektrický ohřívač zásobníkový akumulační závěsný svislý 10 l / 2 kW</t>
  </si>
  <si>
    <t>-529781295</t>
  </si>
  <si>
    <t>725813111</t>
  </si>
  <si>
    <t>Ventil rohový s připojovací trubičkou nebo flexi hadičkou G 1/2</t>
  </si>
  <si>
    <t>-1081748832</t>
  </si>
  <si>
    <t>725821312</t>
  </si>
  <si>
    <t>Baterie nástěnné pákové s otáčivým kulatým ústím a délkou ramínka 300 mm</t>
  </si>
  <si>
    <t>1813653673</t>
  </si>
  <si>
    <t>725821326</t>
  </si>
  <si>
    <t>Baterie dřezové stojánkové pákové s otáčivým kulatým ústím a délkou ramínka 265 mm</t>
  </si>
  <si>
    <t>629516796</t>
  </si>
  <si>
    <t>725822611</t>
  </si>
  <si>
    <t>Baterie umyvadlové stojánkové pákové bez výpusti</t>
  </si>
  <si>
    <t>229087586</t>
  </si>
  <si>
    <t>725841311R</t>
  </si>
  <si>
    <t>Baterie sprchové nástěnné pákové, včetně hadice, spršky, tyče s posuvným úchytem</t>
  </si>
  <si>
    <t>549033524</t>
  </si>
  <si>
    <t>725861102</t>
  </si>
  <si>
    <t>Zápachová uzávěrka pro umyvadla DN 40</t>
  </si>
  <si>
    <t>-1838892726</t>
  </si>
  <si>
    <t>725862103</t>
  </si>
  <si>
    <t>Zápachová uzávěrka pro dřezy DN 40/50</t>
  </si>
  <si>
    <t>1213051502</t>
  </si>
  <si>
    <t>725865311</t>
  </si>
  <si>
    <t>Zápachová uzávěrka sprchových van DN 40/50 s kulovým kloubem na odtoku</t>
  </si>
  <si>
    <t>-2085846030</t>
  </si>
  <si>
    <t>998725101</t>
  </si>
  <si>
    <t>Přesun hmot tonážní pro zařizovací předměty v objektech v do 6 m</t>
  </si>
  <si>
    <t>-1707919508</t>
  </si>
  <si>
    <t>726111032</t>
  </si>
  <si>
    <t>Instalační předstěna - klozet s ovládáním zepředu v 1200 mm závěsný do masivní zděné kce</t>
  </si>
  <si>
    <t>155403278</t>
  </si>
  <si>
    <t>998726111</t>
  </si>
  <si>
    <t>Přesun hmot tonážní pro instalační prefabrikáty v objektech v do 6 m</t>
  </si>
  <si>
    <t>1469943883</t>
  </si>
  <si>
    <t>HZS2491</t>
  </si>
  <si>
    <t>Hodinová zúčtovací sazba dělník zednických výpomocí</t>
  </si>
  <si>
    <t>hod</t>
  </si>
  <si>
    <t>863159230</t>
  </si>
  <si>
    <t>D - Profese - Odběrné plynové zařízení</t>
  </si>
  <si>
    <t>45333000-0</t>
  </si>
  <si>
    <t>M. Šrámek</t>
  </si>
  <si>
    <t>723 - Zdravotechnika - vnitřní plynovod</t>
  </si>
  <si>
    <t>783 - Dokončovací práce - nátěry</t>
  </si>
  <si>
    <t>723111203</t>
  </si>
  <si>
    <t>Potrubí ocelové závitové černé bezešvé svařované běžné DN 20</t>
  </si>
  <si>
    <t>723111204</t>
  </si>
  <si>
    <t>Potrubí ocelové závitové černé bezešvé svařované běžné DN 25</t>
  </si>
  <si>
    <t>723160204</t>
  </si>
  <si>
    <t>Přípojka k plynoměru spojované na závit bez ochozu G 1</t>
  </si>
  <si>
    <t>388222690</t>
  </si>
  <si>
    <t>membránový plynoměr BK G4 se šroubením , Q= 0,016 m3/h, PN 0,5 bar, r. 100 mm</t>
  </si>
  <si>
    <t>723160401</t>
  </si>
  <si>
    <t>Výchozí revize odběrného plyn. zařízení vč. revizní zprávy</t>
  </si>
  <si>
    <t>723160402</t>
  </si>
  <si>
    <t>Revize odkouření</t>
  </si>
  <si>
    <t>723160405</t>
  </si>
  <si>
    <t>Spuštění,zapojení a servis kond.kotlů, proškolení obsluhy, doprava</t>
  </si>
  <si>
    <t>723190914</t>
  </si>
  <si>
    <t>Navaření odbočky na potrubí plynovodní DN 25</t>
  </si>
  <si>
    <t>723213334</t>
  </si>
  <si>
    <t>Kohout kulový přímý plnoprůtokový  3/4"</t>
  </si>
  <si>
    <t>723213335</t>
  </si>
  <si>
    <t>Kohout kulový přímý plnoprůtokový 1" s páčkou</t>
  </si>
  <si>
    <t>723239102</t>
  </si>
  <si>
    <t>Montáž armatur plynovodních se dvěma závity G 3/4 ostatní typ</t>
  </si>
  <si>
    <t>723239103</t>
  </si>
  <si>
    <t>Montáž armatur plynovodních se dvěma závity G 1 ostatní typ</t>
  </si>
  <si>
    <t>723604406</t>
  </si>
  <si>
    <t>Montáž rychloohřívacího kotle</t>
  </si>
  <si>
    <t>998723201</t>
  </si>
  <si>
    <t>Přesun hmot pro vnitřní plynovod v objektech v do 6 m</t>
  </si>
  <si>
    <t>%</t>
  </si>
  <si>
    <t>783414240</t>
  </si>
  <si>
    <t>Nátěry olejové potrubí do DN 50 jednonásobné, 1x email a základní</t>
  </si>
  <si>
    <t>E - Profese - vytápění</t>
  </si>
  <si>
    <t>45331000-6</t>
  </si>
  <si>
    <t>734 - Ústřední vytápění - armatury</t>
  </si>
  <si>
    <t>713 - Izolace tepelné</t>
  </si>
  <si>
    <t>731 - Ústřední vytápění - kotelny</t>
  </si>
  <si>
    <t>732 - Ústřední vytápění - strojovny</t>
  </si>
  <si>
    <t>733 - Ústřední vytápění - potrubí</t>
  </si>
  <si>
    <t>735 - Ústřední vytápění - otopná tělesa</t>
  </si>
  <si>
    <t>734209103</t>
  </si>
  <si>
    <t>Montáž armatury závitové s jedním závitem G 1/2</t>
  </si>
  <si>
    <t>734209114</t>
  </si>
  <si>
    <t>Montáž armatury závitové s dvěma závity G 3/4</t>
  </si>
  <si>
    <t>734222823</t>
  </si>
  <si>
    <t>Připojovací svorné šroubení pro měděné trubky</t>
  </si>
  <si>
    <t>sada</t>
  </si>
  <si>
    <t>734222872</t>
  </si>
  <si>
    <t>Připojovací armatura HM Z-DO25 s termostatickou hlavicí</t>
  </si>
  <si>
    <t>734291216</t>
  </si>
  <si>
    <t>Filtr závitový topení 3/4"</t>
  </si>
  <si>
    <t>734292714</t>
  </si>
  <si>
    <t>Kohout závitový kulový přímý G 3/4</t>
  </si>
  <si>
    <t>998734101</t>
  </si>
  <si>
    <t>Přesun hmot pro armatury v objektech v do 6 m</t>
  </si>
  <si>
    <t>713462111</t>
  </si>
  <si>
    <t>Izolace tepelné potrubí skružemi uchyceno sponou do DN 16 mm</t>
  </si>
  <si>
    <t>713462112</t>
  </si>
  <si>
    <t>Izolace tepelné potrubí skružemi uchyceno sponou do DN 20 mm</t>
  </si>
  <si>
    <t>713462113</t>
  </si>
  <si>
    <t>Izolace tepelné potrubí skružemi uchyceno sponou do DN 25 mm</t>
  </si>
  <si>
    <t>731249212</t>
  </si>
  <si>
    <t>Montáž rychlovyhřívacích agregátů na plynná paliva s přípravou TUV</t>
  </si>
  <si>
    <t>484187513</t>
  </si>
  <si>
    <t>Nástěnný kondenzační kotel (jmenovitý výkon 3,3 - 25 kW) s reg. RC 310</t>
  </si>
  <si>
    <t>484187514</t>
  </si>
  <si>
    <t>Zásobník teplé vody SU 160/5 (160 l)</t>
  </si>
  <si>
    <t>484187527</t>
  </si>
  <si>
    <t>Sada odtok. sifonu</t>
  </si>
  <si>
    <t>484187534</t>
  </si>
  <si>
    <t>Připojovací sada k zásobníku teplé vody</t>
  </si>
  <si>
    <t>484187535</t>
  </si>
  <si>
    <t>Zákl. stavební sada odkouření WH/WS DN80/125</t>
  </si>
  <si>
    <t>998731101</t>
  </si>
  <si>
    <t>Přesun hmot pro kotelny v objektech v do 6 m</t>
  </si>
  <si>
    <t>732331528</t>
  </si>
  <si>
    <t>Tlaková expanzní nádoba  N 12/3</t>
  </si>
  <si>
    <t>732331530</t>
  </si>
  <si>
    <t>Tlaková expanzní nádoba DD 8/10 zelená, potravinářská</t>
  </si>
  <si>
    <t>732331531</t>
  </si>
  <si>
    <t>Konzole s páskem</t>
  </si>
  <si>
    <t>732331599</t>
  </si>
  <si>
    <t>Montáž expanzní nádoby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</si>
  <si>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</si>
  <si>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</si>
  <si>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</si>
  <si>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</si>
  <si>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</si>
  <si>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</si>
  <si>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733231150</t>
  </si>
  <si>
    <t>Axiální kompenzátor H6 15</t>
  </si>
  <si>
    <t>pár</t>
  </si>
  <si>
    <t>733231151</t>
  </si>
  <si>
    <t>Axiální kompenzátor H6 18</t>
  </si>
  <si>
    <t>733231170</t>
  </si>
  <si>
    <t>Skříňka plastová 150x150 mm</t>
  </si>
  <si>
    <t>733291101</t>
  </si>
  <si>
    <t>Zkouška těsnosti potrubí měděné do D 35x1,5</t>
  </si>
  <si>
    <t>998733101</t>
  </si>
  <si>
    <t>Přesun hmot pro rozvody potrubí v objektech v do 6 m</t>
  </si>
  <si>
    <t>735000912</t>
  </si>
  <si>
    <t>Vyregulování ventilu nebo kohoutu dvojregulačního s termostatickým ovládáním</t>
  </si>
  <si>
    <t>735152477</t>
  </si>
  <si>
    <t>Otopné těleso panelové  Ventil Kompakt 21-060100-6O-10</t>
  </si>
  <si>
    <t>735152577</t>
  </si>
  <si>
    <t>Otopné těleso panelové Ventil Kompakt 22-060100-60-10</t>
  </si>
  <si>
    <t>735157588</t>
  </si>
  <si>
    <t>Otopné těleso panelové Hygiene VK 30-VK 060110-PO-10</t>
  </si>
  <si>
    <t>735159400</t>
  </si>
  <si>
    <t>Montáž deskových otopných těles do 1500 mm</t>
  </si>
  <si>
    <t>735191905</t>
  </si>
  <si>
    <t>Odvzdušnění otopných těles</t>
  </si>
  <si>
    <t>998735101</t>
  </si>
  <si>
    <t>Přesun hmot pro otopná tělesa v objektech v do 6 m</t>
  </si>
  <si>
    <t>F - Profese - elektroinstalace silnoproud</t>
  </si>
  <si>
    <t>45311000-0</t>
  </si>
  <si>
    <t>Michal Marek</t>
  </si>
  <si>
    <t>N00 - Nepojmenované práce</t>
  </si>
  <si>
    <t xml:space="preserve">    N01 - Nepojmenovaný díl</t>
  </si>
  <si>
    <t>X101</t>
  </si>
  <si>
    <t>Viz samostatný rozpočet elektroinstalace</t>
  </si>
  <si>
    <t>-1094170829</t>
  </si>
  <si>
    <t>G - Profese - elektroinstalace slaboproud</t>
  </si>
  <si>
    <t>M - Práce a dodávky M</t>
  </si>
  <si>
    <t xml:space="preserve">    22-M - Montáže technologických zařízení pro dopravní stavby</t>
  </si>
  <si>
    <t>950</t>
  </si>
  <si>
    <t>Montáž kabelů sdělovacích pro vnitřní rozvody přes 15 žil</t>
  </si>
  <si>
    <t>-51915647</t>
  </si>
  <si>
    <t>M001</t>
  </si>
  <si>
    <t>Datový kabel UTP cat.6</t>
  </si>
  <si>
    <t>1874873889</t>
  </si>
  <si>
    <t>742330041</t>
  </si>
  <si>
    <t>Montáž datové jednozásuvky</t>
  </si>
  <si>
    <t>-185905656</t>
  </si>
  <si>
    <t>374512440</t>
  </si>
  <si>
    <t>zásuvka data 1xRJ45 Tango ostatní barvy</t>
  </si>
  <si>
    <t>795039290</t>
  </si>
  <si>
    <t>345367000</t>
  </si>
  <si>
    <t>rámeček pro spínače a zásuvky TANGO 3901A-B10 jednonásobný</t>
  </si>
  <si>
    <t>-283455115</t>
  </si>
  <si>
    <t>742330042</t>
  </si>
  <si>
    <t>Montáž datové dvouzásuvky</t>
  </si>
  <si>
    <t>-1806640720</t>
  </si>
  <si>
    <t>374512440R</t>
  </si>
  <si>
    <t>zásuvka data 2xRJ45 Tango ostatní barvy</t>
  </si>
  <si>
    <t>-904217019</t>
  </si>
  <si>
    <t>-2045256930</t>
  </si>
  <si>
    <t>742420121</t>
  </si>
  <si>
    <t>Montáž televizní zásuvky koncové nebo průběžné</t>
  </si>
  <si>
    <t>813843399</t>
  </si>
  <si>
    <t>374511240</t>
  </si>
  <si>
    <t>zásuvka tv+r Tango ostatní barvy</t>
  </si>
  <si>
    <t>113798804</t>
  </si>
  <si>
    <t>Napojení na stávající kabelové rozvody</t>
  </si>
  <si>
    <t>-1465892751</t>
  </si>
  <si>
    <t>998742101</t>
  </si>
  <si>
    <t>Přesun hmot tonážní pro slaboproud v objektech v do 6 m</t>
  </si>
  <si>
    <t>-101198566</t>
  </si>
  <si>
    <t>220450002</t>
  </si>
  <si>
    <t>Montáž switche</t>
  </si>
  <si>
    <t>-799128059</t>
  </si>
  <si>
    <t>M010</t>
  </si>
  <si>
    <t>Switch 48 port Fast Ethernet 10/100/1000Mbps</t>
  </si>
  <si>
    <t>256</t>
  </si>
  <si>
    <t>-303177085</t>
  </si>
  <si>
    <t>220450007R</t>
  </si>
  <si>
    <t>Montáž datové skříně rack včetně montáže vybavení</t>
  </si>
  <si>
    <t>762917989</t>
  </si>
  <si>
    <t>M002</t>
  </si>
  <si>
    <t>Stojanový rozvaděč 27U (š) 600x(h)600</t>
  </si>
  <si>
    <t>1482408247</t>
  </si>
  <si>
    <t>M003</t>
  </si>
  <si>
    <t>19" vent.j.220V/70W 4 ventilátory, termostat, RAL90</t>
  </si>
  <si>
    <t>-1271757327</t>
  </si>
  <si>
    <t>Ventilační mřížka</t>
  </si>
  <si>
    <t>-1966844101</t>
  </si>
  <si>
    <t>M005</t>
  </si>
  <si>
    <t>Vyvazovací panel</t>
  </si>
  <si>
    <t>201317472</t>
  </si>
  <si>
    <t>M006</t>
  </si>
  <si>
    <t>Police 2U do R19"</t>
  </si>
  <si>
    <t>-857855936</t>
  </si>
  <si>
    <t>M007</t>
  </si>
  <si>
    <t>4x montážní sada M6</t>
  </si>
  <si>
    <t>380581890</t>
  </si>
  <si>
    <t>M008</t>
  </si>
  <si>
    <t>3m PROD.PŘ.5xZÁS.+PŘEP.OCHRANA</t>
  </si>
  <si>
    <t>450529516</t>
  </si>
  <si>
    <t>M009</t>
  </si>
  <si>
    <t>Drobný spotřební materiál</t>
  </si>
  <si>
    <t>912578577</t>
  </si>
  <si>
    <t>M012</t>
  </si>
  <si>
    <t>SFP MODUL</t>
  </si>
  <si>
    <t>-1440544384</t>
  </si>
  <si>
    <t>220460219</t>
  </si>
  <si>
    <t>Montáž stojanu ke stěně</t>
  </si>
  <si>
    <t>-69311570</t>
  </si>
  <si>
    <t>M013</t>
  </si>
  <si>
    <t>Ocelová konzola - stěnový stojan</t>
  </si>
  <si>
    <t>161902476</t>
  </si>
  <si>
    <t>220700021R</t>
  </si>
  <si>
    <t>Montáž držáku TV antény do výšky 30 m na fasádu objektu</t>
  </si>
  <si>
    <t>-624463026</t>
  </si>
  <si>
    <t>M016</t>
  </si>
  <si>
    <t>Ocelový pozinkovaný anténní stojan na fasádu</t>
  </si>
  <si>
    <t>-284246290</t>
  </si>
  <si>
    <t>220700181</t>
  </si>
  <si>
    <t>Montáž koaxiálního kabelu na stožár TVP VCE ZE 75-12,2</t>
  </si>
  <si>
    <t>868184183</t>
  </si>
  <si>
    <t>220731021</t>
  </si>
  <si>
    <t>Montáž kamery pevné bez krytu na konzolu nebo stativ</t>
  </si>
  <si>
    <t>1816547530</t>
  </si>
  <si>
    <t>M014</t>
  </si>
  <si>
    <t>Vnitřní síťová bezpečnostní kamera, rozlišení 1920x1080, 30fps, antivandal kryt</t>
  </si>
  <si>
    <t>-1715852585</t>
  </si>
  <si>
    <t>220731515</t>
  </si>
  <si>
    <t>Montáž antény ve výšce přes 5 m</t>
  </si>
  <si>
    <t>-1191478999</t>
  </si>
  <si>
    <t>M015</t>
  </si>
  <si>
    <t>anténa DVB-T 17dB s ráhnem</t>
  </si>
  <si>
    <t>300363467</t>
  </si>
  <si>
    <t>220731520</t>
  </si>
  <si>
    <t>Měření anténního svodu s vyhotovením protokolu</t>
  </si>
  <si>
    <t>376135527</t>
  </si>
  <si>
    <t>D+M Rozvaděč STA 700/600/250</t>
  </si>
  <si>
    <t>619951557</t>
  </si>
  <si>
    <t>X003</t>
  </si>
  <si>
    <t>D+M Kabel koax. H121</t>
  </si>
  <si>
    <t>-1421559095</t>
  </si>
  <si>
    <t>D+M F spojka</t>
  </si>
  <si>
    <t>-615887451</t>
  </si>
  <si>
    <t>D+M F konektor</t>
  </si>
  <si>
    <t>1143971963</t>
  </si>
  <si>
    <t>D+M Rozbočovač koax</t>
  </si>
  <si>
    <t>459002784</t>
  </si>
  <si>
    <t>D+M Domovní širokopásmový zesilovač (47-862MHz) s vestavěnou regulací zisku a náklonu, zisk 37dB, napájení 230V/7,5W</t>
  </si>
  <si>
    <t>-166949528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</si>
</sst>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top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2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4" borderId="25" xfId="0" applyNumberFormat="1" applyFont="1" applyFill="1" applyBorder="1" applyAlignment="1" applyProtection="1">
      <alignment vertical="center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8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41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35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3"/>
  <sheetViews>
    <sheetView showGridLines="0" workbookViewId="0">
      <pane ySplit="1" topLeftCell="A48" activePane="bottomLeft" state="frozen"/>
      <selection pane="bottomLeft" activeCell="D98" sqref="D98:AB10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R2" s="204" t="s">
        <v>8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18" t="s">
        <v>12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38" t="s">
        <v>17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8"/>
      <c r="AQ5" s="25"/>
      <c r="BE5" s="236" t="s">
        <v>18</v>
      </c>
      <c r="BS5" s="20" t="s">
        <v>9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40" t="s">
        <v>20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8"/>
      <c r="AQ6" s="25"/>
      <c r="BE6" s="237"/>
      <c r="BS6" s="20" t="s">
        <v>9</v>
      </c>
    </row>
    <row r="7" spans="1:73" ht="14.45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24</v>
      </c>
      <c r="AO7" s="28"/>
      <c r="AP7" s="28"/>
      <c r="AQ7" s="25"/>
      <c r="BE7" s="237"/>
      <c r="BS7" s="20" t="s">
        <v>9</v>
      </c>
    </row>
    <row r="8" spans="1:73" ht="14.45" customHeight="1">
      <c r="B8" s="24"/>
      <c r="C8" s="28"/>
      <c r="D8" s="32" t="s">
        <v>25</v>
      </c>
      <c r="E8" s="28"/>
      <c r="F8" s="28"/>
      <c r="G8" s="28"/>
      <c r="H8" s="28"/>
      <c r="I8" s="28"/>
      <c r="J8" s="28"/>
      <c r="K8" s="30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27</v>
      </c>
      <c r="AL8" s="28"/>
      <c r="AM8" s="28"/>
      <c r="AN8" s="33" t="s">
        <v>28</v>
      </c>
      <c r="AO8" s="28"/>
      <c r="AP8" s="28"/>
      <c r="AQ8" s="25"/>
      <c r="BE8" s="237"/>
      <c r="BS8" s="20" t="s">
        <v>9</v>
      </c>
    </row>
    <row r="9" spans="1:73" ht="29.2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9" t="s">
        <v>29</v>
      </c>
      <c r="AL9" s="28"/>
      <c r="AM9" s="28"/>
      <c r="AN9" s="34" t="s">
        <v>30</v>
      </c>
      <c r="AO9" s="28"/>
      <c r="AP9" s="28"/>
      <c r="AQ9" s="25"/>
      <c r="BE9" s="237"/>
      <c r="BS9" s="20" t="s">
        <v>9</v>
      </c>
    </row>
    <row r="10" spans="1:73" ht="14.45" customHeight="1">
      <c r="B10" s="24"/>
      <c r="C10" s="28"/>
      <c r="D10" s="32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32</v>
      </c>
      <c r="AL10" s="28"/>
      <c r="AM10" s="28"/>
      <c r="AN10" s="30" t="s">
        <v>33</v>
      </c>
      <c r="AO10" s="28"/>
      <c r="AP10" s="28"/>
      <c r="AQ10" s="25"/>
      <c r="BE10" s="237"/>
      <c r="BS10" s="20" t="s">
        <v>9</v>
      </c>
    </row>
    <row r="11" spans="1:73" ht="18.399999999999999" customHeight="1">
      <c r="B11" s="24"/>
      <c r="C11" s="28"/>
      <c r="D11" s="28"/>
      <c r="E11" s="30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35</v>
      </c>
      <c r="AL11" s="28"/>
      <c r="AM11" s="28"/>
      <c r="AN11" s="30" t="s">
        <v>36</v>
      </c>
      <c r="AO11" s="28"/>
      <c r="AP11" s="28"/>
      <c r="AQ11" s="25"/>
      <c r="BE11" s="237"/>
      <c r="BS11" s="20" t="s">
        <v>9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37"/>
      <c r="BS12" s="20" t="s">
        <v>9</v>
      </c>
    </row>
    <row r="13" spans="1:73" ht="14.45" customHeight="1">
      <c r="B13" s="24"/>
      <c r="C13" s="28"/>
      <c r="D13" s="32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32</v>
      </c>
      <c r="AL13" s="28"/>
      <c r="AM13" s="28"/>
      <c r="AN13" s="35" t="s">
        <v>38</v>
      </c>
      <c r="AO13" s="28"/>
      <c r="AP13" s="28"/>
      <c r="AQ13" s="25"/>
      <c r="BE13" s="237"/>
      <c r="BS13" s="20" t="s">
        <v>9</v>
      </c>
    </row>
    <row r="14" spans="1:73" ht="15">
      <c r="B14" s="24"/>
      <c r="C14" s="28"/>
      <c r="D14" s="28"/>
      <c r="E14" s="241" t="s">
        <v>38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32" t="s">
        <v>35</v>
      </c>
      <c r="AL14" s="28"/>
      <c r="AM14" s="28"/>
      <c r="AN14" s="35" t="s">
        <v>38</v>
      </c>
      <c r="AO14" s="28"/>
      <c r="AP14" s="28"/>
      <c r="AQ14" s="25"/>
      <c r="BE14" s="237"/>
      <c r="BS14" s="20" t="s">
        <v>9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37"/>
      <c r="BS15" s="20" t="s">
        <v>6</v>
      </c>
    </row>
    <row r="16" spans="1:73" ht="14.45" customHeight="1">
      <c r="B16" s="24"/>
      <c r="C16" s="28"/>
      <c r="D16" s="32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32</v>
      </c>
      <c r="AL16" s="28"/>
      <c r="AM16" s="28"/>
      <c r="AN16" s="30" t="s">
        <v>40</v>
      </c>
      <c r="AO16" s="28"/>
      <c r="AP16" s="28"/>
      <c r="AQ16" s="25"/>
      <c r="BE16" s="237"/>
      <c r="BS16" s="20" t="s">
        <v>6</v>
      </c>
    </row>
    <row r="17" spans="2:71" ht="18.399999999999999" customHeight="1">
      <c r="B17" s="24"/>
      <c r="C17" s="28"/>
      <c r="D17" s="28"/>
      <c r="E17" s="30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35</v>
      </c>
      <c r="AL17" s="28"/>
      <c r="AM17" s="28"/>
      <c r="AN17" s="30" t="s">
        <v>5</v>
      </c>
      <c r="AO17" s="28"/>
      <c r="AP17" s="28"/>
      <c r="AQ17" s="25"/>
      <c r="BE17" s="237"/>
      <c r="BS17" s="20" t="s">
        <v>42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37"/>
      <c r="BS18" s="20" t="s">
        <v>9</v>
      </c>
    </row>
    <row r="19" spans="2:71" ht="14.45" customHeight="1">
      <c r="B19" s="24"/>
      <c r="C19" s="28"/>
      <c r="D19" s="32" t="s">
        <v>43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32</v>
      </c>
      <c r="AL19" s="28"/>
      <c r="AM19" s="28"/>
      <c r="AN19" s="30" t="s">
        <v>5</v>
      </c>
      <c r="AO19" s="28"/>
      <c r="AP19" s="28"/>
      <c r="AQ19" s="25"/>
      <c r="BE19" s="237"/>
      <c r="BS19" s="20" t="s">
        <v>9</v>
      </c>
    </row>
    <row r="20" spans="2:71" ht="18.399999999999999" customHeight="1">
      <c r="B20" s="24"/>
      <c r="C20" s="28"/>
      <c r="D20" s="28"/>
      <c r="E20" s="30" t="s">
        <v>44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35</v>
      </c>
      <c r="AL20" s="28"/>
      <c r="AM20" s="28"/>
      <c r="AN20" s="30" t="s">
        <v>5</v>
      </c>
      <c r="AO20" s="28"/>
      <c r="AP20" s="28"/>
      <c r="AQ20" s="25"/>
      <c r="BE20" s="237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37"/>
    </row>
    <row r="22" spans="2:71" ht="15">
      <c r="B22" s="24"/>
      <c r="C22" s="28"/>
      <c r="D22" s="32" t="s">
        <v>45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37"/>
    </row>
    <row r="23" spans="2:71" ht="63" customHeight="1">
      <c r="B23" s="24"/>
      <c r="C23" s="28"/>
      <c r="D23" s="28"/>
      <c r="E23" s="243" t="s">
        <v>46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28"/>
      <c r="AP23" s="28"/>
      <c r="AQ23" s="25"/>
      <c r="BE23" s="237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37"/>
    </row>
    <row r="25" spans="2:71" ht="6.95" customHeight="1">
      <c r="B25" s="24"/>
      <c r="C25" s="28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8"/>
      <c r="AQ25" s="25"/>
      <c r="BE25" s="237"/>
    </row>
    <row r="26" spans="2:71" ht="14.45" customHeight="1">
      <c r="B26" s="24"/>
      <c r="C26" s="28"/>
      <c r="D26" s="37" t="s">
        <v>47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44">
        <f>ROUND(AG87,2)</f>
        <v>0</v>
      </c>
      <c r="AL26" s="239"/>
      <c r="AM26" s="239"/>
      <c r="AN26" s="239"/>
      <c r="AO26" s="239"/>
      <c r="AP26" s="28"/>
      <c r="AQ26" s="25"/>
      <c r="BE26" s="237"/>
    </row>
    <row r="27" spans="2:71" ht="14.45" customHeight="1">
      <c r="B27" s="24"/>
      <c r="C27" s="28"/>
      <c r="D27" s="37" t="s">
        <v>48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44">
        <f>ROUND(AG96,2)</f>
        <v>0</v>
      </c>
      <c r="AL27" s="244"/>
      <c r="AM27" s="244"/>
      <c r="AN27" s="244"/>
      <c r="AO27" s="244"/>
      <c r="AP27" s="28"/>
      <c r="AQ27" s="25"/>
      <c r="BE27" s="237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37"/>
    </row>
    <row r="29" spans="2:71" s="1" customFormat="1" ht="25.9" customHeight="1">
      <c r="B29" s="38"/>
      <c r="C29" s="39"/>
      <c r="D29" s="41" t="s">
        <v>49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45">
        <f>ROUND(AK26+AK27,2)</f>
        <v>0</v>
      </c>
      <c r="AL29" s="246"/>
      <c r="AM29" s="246"/>
      <c r="AN29" s="246"/>
      <c r="AO29" s="246"/>
      <c r="AP29" s="39"/>
      <c r="AQ29" s="40"/>
      <c r="BE29" s="237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37"/>
    </row>
    <row r="31" spans="2:71" s="2" customFormat="1" ht="14.45" customHeight="1">
      <c r="B31" s="43"/>
      <c r="C31" s="44"/>
      <c r="D31" s="45" t="s">
        <v>50</v>
      </c>
      <c r="E31" s="44"/>
      <c r="F31" s="45" t="s">
        <v>51</v>
      </c>
      <c r="G31" s="44"/>
      <c r="H31" s="44"/>
      <c r="I31" s="44"/>
      <c r="J31" s="44"/>
      <c r="K31" s="44"/>
      <c r="L31" s="227">
        <v>0.21</v>
      </c>
      <c r="M31" s="228"/>
      <c r="N31" s="228"/>
      <c r="O31" s="228"/>
      <c r="P31" s="44"/>
      <c r="Q31" s="44"/>
      <c r="R31" s="44"/>
      <c r="S31" s="44"/>
      <c r="T31" s="47" t="s">
        <v>52</v>
      </c>
      <c r="U31" s="44"/>
      <c r="V31" s="44"/>
      <c r="W31" s="229">
        <f>ROUND(AZ87+SUM(CD97:CD101),2)</f>
        <v>0</v>
      </c>
      <c r="X31" s="228"/>
      <c r="Y31" s="228"/>
      <c r="Z31" s="228"/>
      <c r="AA31" s="228"/>
      <c r="AB31" s="228"/>
      <c r="AC31" s="228"/>
      <c r="AD31" s="228"/>
      <c r="AE31" s="228"/>
      <c r="AF31" s="44"/>
      <c r="AG31" s="44"/>
      <c r="AH31" s="44"/>
      <c r="AI31" s="44"/>
      <c r="AJ31" s="44"/>
      <c r="AK31" s="229">
        <f>ROUND(AV87+SUM(BY97:BY101),2)</f>
        <v>0</v>
      </c>
      <c r="AL31" s="228"/>
      <c r="AM31" s="228"/>
      <c r="AN31" s="228"/>
      <c r="AO31" s="228"/>
      <c r="AP31" s="44"/>
      <c r="AQ31" s="48"/>
      <c r="BE31" s="237"/>
    </row>
    <row r="32" spans="2:71" s="2" customFormat="1" ht="14.45" customHeight="1">
      <c r="B32" s="43"/>
      <c r="C32" s="44"/>
      <c r="D32" s="44"/>
      <c r="E32" s="44"/>
      <c r="F32" s="45" t="s">
        <v>53</v>
      </c>
      <c r="G32" s="44"/>
      <c r="H32" s="44"/>
      <c r="I32" s="44"/>
      <c r="J32" s="44"/>
      <c r="K32" s="44"/>
      <c r="L32" s="227">
        <v>0.15</v>
      </c>
      <c r="M32" s="228"/>
      <c r="N32" s="228"/>
      <c r="O32" s="228"/>
      <c r="P32" s="44"/>
      <c r="Q32" s="44"/>
      <c r="R32" s="44"/>
      <c r="S32" s="44"/>
      <c r="T32" s="47" t="s">
        <v>52</v>
      </c>
      <c r="U32" s="44"/>
      <c r="V32" s="44"/>
      <c r="W32" s="229">
        <f>ROUND(BA87+SUM(CE97:CE101),2)</f>
        <v>0</v>
      </c>
      <c r="X32" s="228"/>
      <c r="Y32" s="228"/>
      <c r="Z32" s="228"/>
      <c r="AA32" s="228"/>
      <c r="AB32" s="228"/>
      <c r="AC32" s="228"/>
      <c r="AD32" s="228"/>
      <c r="AE32" s="228"/>
      <c r="AF32" s="44"/>
      <c r="AG32" s="44"/>
      <c r="AH32" s="44"/>
      <c r="AI32" s="44"/>
      <c r="AJ32" s="44"/>
      <c r="AK32" s="229">
        <f>ROUND(AW87+SUM(BZ97:BZ101),2)</f>
        <v>0</v>
      </c>
      <c r="AL32" s="228"/>
      <c r="AM32" s="228"/>
      <c r="AN32" s="228"/>
      <c r="AO32" s="228"/>
      <c r="AP32" s="44"/>
      <c r="AQ32" s="48"/>
      <c r="BE32" s="237"/>
    </row>
    <row r="33" spans="2:57" s="2" customFormat="1" ht="14.45" hidden="1" customHeight="1">
      <c r="B33" s="43"/>
      <c r="C33" s="44"/>
      <c r="D33" s="44"/>
      <c r="E33" s="44"/>
      <c r="F33" s="45" t="s">
        <v>54</v>
      </c>
      <c r="G33" s="44"/>
      <c r="H33" s="44"/>
      <c r="I33" s="44"/>
      <c r="J33" s="44"/>
      <c r="K33" s="44"/>
      <c r="L33" s="227">
        <v>0.21</v>
      </c>
      <c r="M33" s="228"/>
      <c r="N33" s="228"/>
      <c r="O33" s="228"/>
      <c r="P33" s="44"/>
      <c r="Q33" s="44"/>
      <c r="R33" s="44"/>
      <c r="S33" s="44"/>
      <c r="T33" s="47" t="s">
        <v>52</v>
      </c>
      <c r="U33" s="44"/>
      <c r="V33" s="44"/>
      <c r="W33" s="229">
        <f>ROUND(BB87+SUM(CF97:CF101),2)</f>
        <v>0</v>
      </c>
      <c r="X33" s="228"/>
      <c r="Y33" s="228"/>
      <c r="Z33" s="228"/>
      <c r="AA33" s="228"/>
      <c r="AB33" s="228"/>
      <c r="AC33" s="228"/>
      <c r="AD33" s="228"/>
      <c r="AE33" s="228"/>
      <c r="AF33" s="44"/>
      <c r="AG33" s="44"/>
      <c r="AH33" s="44"/>
      <c r="AI33" s="44"/>
      <c r="AJ33" s="44"/>
      <c r="AK33" s="229">
        <v>0</v>
      </c>
      <c r="AL33" s="228"/>
      <c r="AM33" s="228"/>
      <c r="AN33" s="228"/>
      <c r="AO33" s="228"/>
      <c r="AP33" s="44"/>
      <c r="AQ33" s="48"/>
      <c r="BE33" s="237"/>
    </row>
    <row r="34" spans="2:57" s="2" customFormat="1" ht="14.45" hidden="1" customHeight="1">
      <c r="B34" s="43"/>
      <c r="C34" s="44"/>
      <c r="D34" s="44"/>
      <c r="E34" s="44"/>
      <c r="F34" s="45" t="s">
        <v>55</v>
      </c>
      <c r="G34" s="44"/>
      <c r="H34" s="44"/>
      <c r="I34" s="44"/>
      <c r="J34" s="44"/>
      <c r="K34" s="44"/>
      <c r="L34" s="227">
        <v>0.15</v>
      </c>
      <c r="M34" s="228"/>
      <c r="N34" s="228"/>
      <c r="O34" s="228"/>
      <c r="P34" s="44"/>
      <c r="Q34" s="44"/>
      <c r="R34" s="44"/>
      <c r="S34" s="44"/>
      <c r="T34" s="47" t="s">
        <v>52</v>
      </c>
      <c r="U34" s="44"/>
      <c r="V34" s="44"/>
      <c r="W34" s="229">
        <f>ROUND(BC87+SUM(CG97:CG101),2)</f>
        <v>0</v>
      </c>
      <c r="X34" s="228"/>
      <c r="Y34" s="228"/>
      <c r="Z34" s="228"/>
      <c r="AA34" s="228"/>
      <c r="AB34" s="228"/>
      <c r="AC34" s="228"/>
      <c r="AD34" s="228"/>
      <c r="AE34" s="228"/>
      <c r="AF34" s="44"/>
      <c r="AG34" s="44"/>
      <c r="AH34" s="44"/>
      <c r="AI34" s="44"/>
      <c r="AJ34" s="44"/>
      <c r="AK34" s="229">
        <v>0</v>
      </c>
      <c r="AL34" s="228"/>
      <c r="AM34" s="228"/>
      <c r="AN34" s="228"/>
      <c r="AO34" s="228"/>
      <c r="AP34" s="44"/>
      <c r="AQ34" s="48"/>
      <c r="BE34" s="237"/>
    </row>
    <row r="35" spans="2:57" s="2" customFormat="1" ht="14.45" hidden="1" customHeight="1">
      <c r="B35" s="43"/>
      <c r="C35" s="44"/>
      <c r="D35" s="44"/>
      <c r="E35" s="44"/>
      <c r="F35" s="45" t="s">
        <v>56</v>
      </c>
      <c r="G35" s="44"/>
      <c r="H35" s="44"/>
      <c r="I35" s="44"/>
      <c r="J35" s="44"/>
      <c r="K35" s="44"/>
      <c r="L35" s="227">
        <v>0</v>
      </c>
      <c r="M35" s="228"/>
      <c r="N35" s="228"/>
      <c r="O35" s="228"/>
      <c r="P35" s="44"/>
      <c r="Q35" s="44"/>
      <c r="R35" s="44"/>
      <c r="S35" s="44"/>
      <c r="T35" s="47" t="s">
        <v>52</v>
      </c>
      <c r="U35" s="44"/>
      <c r="V35" s="44"/>
      <c r="W35" s="229">
        <f>ROUND(BD87+SUM(CH97:CH101),2)</f>
        <v>0</v>
      </c>
      <c r="X35" s="228"/>
      <c r="Y35" s="228"/>
      <c r="Z35" s="228"/>
      <c r="AA35" s="228"/>
      <c r="AB35" s="228"/>
      <c r="AC35" s="228"/>
      <c r="AD35" s="228"/>
      <c r="AE35" s="228"/>
      <c r="AF35" s="44"/>
      <c r="AG35" s="44"/>
      <c r="AH35" s="44"/>
      <c r="AI35" s="44"/>
      <c r="AJ35" s="44"/>
      <c r="AK35" s="229">
        <v>0</v>
      </c>
      <c r="AL35" s="228"/>
      <c r="AM35" s="228"/>
      <c r="AN35" s="228"/>
      <c r="AO35" s="228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57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58</v>
      </c>
      <c r="U37" s="51"/>
      <c r="V37" s="51"/>
      <c r="W37" s="51"/>
      <c r="X37" s="230" t="s">
        <v>59</v>
      </c>
      <c r="Y37" s="231"/>
      <c r="Z37" s="231"/>
      <c r="AA37" s="231"/>
      <c r="AB37" s="231"/>
      <c r="AC37" s="51"/>
      <c r="AD37" s="51"/>
      <c r="AE37" s="51"/>
      <c r="AF37" s="51"/>
      <c r="AG37" s="51"/>
      <c r="AH37" s="51"/>
      <c r="AI37" s="51"/>
      <c r="AJ37" s="51"/>
      <c r="AK37" s="232">
        <f>SUM(AK29:AK35)</f>
        <v>0</v>
      </c>
      <c r="AL37" s="231"/>
      <c r="AM37" s="231"/>
      <c r="AN37" s="231"/>
      <c r="AO37" s="233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 ht="15">
      <c r="B49" s="38"/>
      <c r="C49" s="39"/>
      <c r="D49" s="53" t="s">
        <v>60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61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>
      <c r="B50" s="24"/>
      <c r="C50" s="28"/>
      <c r="D50" s="56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7"/>
      <c r="AA50" s="28"/>
      <c r="AB50" s="28"/>
      <c r="AC50" s="56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7"/>
      <c r="AP50" s="28"/>
      <c r="AQ50" s="25"/>
    </row>
    <row r="51" spans="2:43">
      <c r="B51" s="24"/>
      <c r="C51" s="28"/>
      <c r="D51" s="56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7"/>
      <c r="AA51" s="28"/>
      <c r="AB51" s="28"/>
      <c r="AC51" s="56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7"/>
      <c r="AP51" s="28"/>
      <c r="AQ51" s="25"/>
    </row>
    <row r="52" spans="2:43">
      <c r="B52" s="24"/>
      <c r="C52" s="28"/>
      <c r="D52" s="56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7"/>
      <c r="AA52" s="28"/>
      <c r="AB52" s="28"/>
      <c r="AC52" s="56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7"/>
      <c r="AP52" s="28"/>
      <c r="AQ52" s="25"/>
    </row>
    <row r="53" spans="2:43">
      <c r="B53" s="24"/>
      <c r="C53" s="28"/>
      <c r="D53" s="56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7"/>
      <c r="AA53" s="28"/>
      <c r="AB53" s="28"/>
      <c r="AC53" s="56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7"/>
      <c r="AP53" s="28"/>
      <c r="AQ53" s="25"/>
    </row>
    <row r="54" spans="2:43">
      <c r="B54" s="24"/>
      <c r="C54" s="28"/>
      <c r="D54" s="56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7"/>
      <c r="AA54" s="28"/>
      <c r="AB54" s="28"/>
      <c r="AC54" s="56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7"/>
      <c r="AP54" s="28"/>
      <c r="AQ54" s="25"/>
    </row>
    <row r="55" spans="2:43">
      <c r="B55" s="24"/>
      <c r="C55" s="28"/>
      <c r="D55" s="56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7"/>
      <c r="AA55" s="28"/>
      <c r="AB55" s="28"/>
      <c r="AC55" s="56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7"/>
      <c r="AP55" s="28"/>
      <c r="AQ55" s="25"/>
    </row>
    <row r="56" spans="2:43">
      <c r="B56" s="24"/>
      <c r="C56" s="28"/>
      <c r="D56" s="56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7"/>
      <c r="AA56" s="28"/>
      <c r="AB56" s="28"/>
      <c r="AC56" s="56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7"/>
      <c r="AP56" s="28"/>
      <c r="AQ56" s="25"/>
    </row>
    <row r="57" spans="2:43">
      <c r="B57" s="24"/>
      <c r="C57" s="28"/>
      <c r="D57" s="56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7"/>
      <c r="AA57" s="28"/>
      <c r="AB57" s="28"/>
      <c r="AC57" s="56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7"/>
      <c r="AP57" s="28"/>
      <c r="AQ57" s="25"/>
    </row>
    <row r="58" spans="2:43" s="1" customFormat="1" ht="15">
      <c r="B58" s="38"/>
      <c r="C58" s="39"/>
      <c r="D58" s="58" t="s">
        <v>62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63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62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63</v>
      </c>
      <c r="AN58" s="59"/>
      <c r="AO58" s="61"/>
      <c r="AP58" s="39"/>
      <c r="AQ58" s="40"/>
    </row>
    <row r="59" spans="2:43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 ht="15">
      <c r="B60" s="38"/>
      <c r="C60" s="39"/>
      <c r="D60" s="53" t="s">
        <v>64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65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>
      <c r="B61" s="24"/>
      <c r="C61" s="28"/>
      <c r="D61" s="56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7"/>
      <c r="AA61" s="28"/>
      <c r="AB61" s="28"/>
      <c r="AC61" s="56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7"/>
      <c r="AP61" s="28"/>
      <c r="AQ61" s="25"/>
    </row>
    <row r="62" spans="2:43">
      <c r="B62" s="24"/>
      <c r="C62" s="28"/>
      <c r="D62" s="56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7"/>
      <c r="AA62" s="28"/>
      <c r="AB62" s="28"/>
      <c r="AC62" s="56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7"/>
      <c r="AP62" s="28"/>
      <c r="AQ62" s="25"/>
    </row>
    <row r="63" spans="2:43">
      <c r="B63" s="24"/>
      <c r="C63" s="28"/>
      <c r="D63" s="56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7"/>
      <c r="AA63" s="28"/>
      <c r="AB63" s="28"/>
      <c r="AC63" s="56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7"/>
      <c r="AP63" s="28"/>
      <c r="AQ63" s="25"/>
    </row>
    <row r="64" spans="2:43">
      <c r="B64" s="24"/>
      <c r="C64" s="28"/>
      <c r="D64" s="56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7"/>
      <c r="AA64" s="28"/>
      <c r="AB64" s="28"/>
      <c r="AC64" s="56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7"/>
      <c r="AP64" s="28"/>
      <c r="AQ64" s="25"/>
    </row>
    <row r="65" spans="2:43">
      <c r="B65" s="24"/>
      <c r="C65" s="28"/>
      <c r="D65" s="56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7"/>
      <c r="AA65" s="28"/>
      <c r="AB65" s="28"/>
      <c r="AC65" s="56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7"/>
      <c r="AP65" s="28"/>
      <c r="AQ65" s="25"/>
    </row>
    <row r="66" spans="2:43">
      <c r="B66" s="24"/>
      <c r="C66" s="28"/>
      <c r="D66" s="56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7"/>
      <c r="AA66" s="28"/>
      <c r="AB66" s="28"/>
      <c r="AC66" s="56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7"/>
      <c r="AP66" s="28"/>
      <c r="AQ66" s="25"/>
    </row>
    <row r="67" spans="2:43">
      <c r="B67" s="24"/>
      <c r="C67" s="28"/>
      <c r="D67" s="56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7"/>
      <c r="AA67" s="28"/>
      <c r="AB67" s="28"/>
      <c r="AC67" s="56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7"/>
      <c r="AP67" s="28"/>
      <c r="AQ67" s="25"/>
    </row>
    <row r="68" spans="2:43">
      <c r="B68" s="24"/>
      <c r="C68" s="28"/>
      <c r="D68" s="56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7"/>
      <c r="AA68" s="28"/>
      <c r="AB68" s="28"/>
      <c r="AC68" s="56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7"/>
      <c r="AP68" s="28"/>
      <c r="AQ68" s="25"/>
    </row>
    <row r="69" spans="2:43" s="1" customFormat="1" ht="15">
      <c r="B69" s="38"/>
      <c r="C69" s="39"/>
      <c r="D69" s="58" t="s">
        <v>62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63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62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63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8" t="s">
        <v>66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  <c r="AH76" s="219"/>
      <c r="AI76" s="219"/>
      <c r="AJ76" s="219"/>
      <c r="AK76" s="219"/>
      <c r="AL76" s="219"/>
      <c r="AM76" s="219"/>
      <c r="AN76" s="219"/>
      <c r="AO76" s="219"/>
      <c r="AP76" s="219"/>
      <c r="AQ76" s="40"/>
    </row>
    <row r="77" spans="2:43" s="3" customFormat="1" ht="14.45" customHeight="1">
      <c r="B77" s="68"/>
      <c r="C77" s="32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1920171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20" t="str">
        <f>K6</f>
        <v>SOU opravárenské Králíky - dokončení rekonstrukce DM</v>
      </c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21"/>
      <c r="Z78" s="221"/>
      <c r="AA78" s="221"/>
      <c r="AB78" s="221"/>
      <c r="AC78" s="221"/>
      <c r="AD78" s="221"/>
      <c r="AE78" s="221"/>
      <c r="AF78" s="221"/>
      <c r="AG78" s="221"/>
      <c r="AH78" s="221"/>
      <c r="AI78" s="221"/>
      <c r="AJ78" s="221"/>
      <c r="AK78" s="221"/>
      <c r="AL78" s="221"/>
      <c r="AM78" s="221"/>
      <c r="AN78" s="221"/>
      <c r="AO78" s="221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5">
      <c r="B80" s="38"/>
      <c r="C80" s="32" t="s">
        <v>25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Králíky Předměstí čp.429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2" t="s">
        <v>27</v>
      </c>
      <c r="AJ80" s="39"/>
      <c r="AK80" s="39"/>
      <c r="AL80" s="39"/>
      <c r="AM80" s="76" t="str">
        <f>IF(AN8= "","",AN8)</f>
        <v>31. 10. 2017</v>
      </c>
      <c r="AN80" s="39"/>
      <c r="AO80" s="39"/>
      <c r="AP80" s="39"/>
      <c r="AQ80" s="40"/>
    </row>
    <row r="81" spans="1:76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76" s="1" customFormat="1" ht="15">
      <c r="B82" s="38"/>
      <c r="C82" s="32" t="s">
        <v>31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Pardubický kraj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2" t="s">
        <v>39</v>
      </c>
      <c r="AJ82" s="39"/>
      <c r="AK82" s="39"/>
      <c r="AL82" s="39"/>
      <c r="AM82" s="222" t="str">
        <f>IF(E17="","",E17)</f>
        <v>Ing. Pavel Švestka</v>
      </c>
      <c r="AN82" s="222"/>
      <c r="AO82" s="222"/>
      <c r="AP82" s="222"/>
      <c r="AQ82" s="40"/>
      <c r="AS82" s="223" t="s">
        <v>67</v>
      </c>
      <c r="AT82" s="224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76" s="1" customFormat="1" ht="15">
      <c r="B83" s="38"/>
      <c r="C83" s="32" t="s">
        <v>37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2" t="s">
        <v>43</v>
      </c>
      <c r="AJ83" s="39"/>
      <c r="AK83" s="39"/>
      <c r="AL83" s="39"/>
      <c r="AM83" s="222" t="str">
        <f>IF(E20="","",E20)</f>
        <v xml:space="preserve"> </v>
      </c>
      <c r="AN83" s="222"/>
      <c r="AO83" s="222"/>
      <c r="AP83" s="222"/>
      <c r="AQ83" s="40"/>
      <c r="AS83" s="225"/>
      <c r="AT83" s="226"/>
      <c r="AU83" s="39"/>
      <c r="AV83" s="39"/>
      <c r="AW83" s="39"/>
      <c r="AX83" s="39"/>
      <c r="AY83" s="39"/>
      <c r="AZ83" s="39"/>
      <c r="BA83" s="39"/>
      <c r="BB83" s="39"/>
      <c r="BC83" s="39"/>
      <c r="BD83" s="77"/>
    </row>
    <row r="84" spans="1:76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25"/>
      <c r="AT84" s="226"/>
      <c r="AU84" s="39"/>
      <c r="AV84" s="39"/>
      <c r="AW84" s="39"/>
      <c r="AX84" s="39"/>
      <c r="AY84" s="39"/>
      <c r="AZ84" s="39"/>
      <c r="BA84" s="39"/>
      <c r="BB84" s="39"/>
      <c r="BC84" s="39"/>
      <c r="BD84" s="77"/>
    </row>
    <row r="85" spans="1:76" s="1" customFormat="1" ht="29.25" customHeight="1">
      <c r="B85" s="38"/>
      <c r="C85" s="213" t="s">
        <v>68</v>
      </c>
      <c r="D85" s="214"/>
      <c r="E85" s="214"/>
      <c r="F85" s="214"/>
      <c r="G85" s="214"/>
      <c r="H85" s="78"/>
      <c r="I85" s="215" t="s">
        <v>69</v>
      </c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5" t="s">
        <v>70</v>
      </c>
      <c r="AH85" s="214"/>
      <c r="AI85" s="214"/>
      <c r="AJ85" s="214"/>
      <c r="AK85" s="214"/>
      <c r="AL85" s="214"/>
      <c r="AM85" s="214"/>
      <c r="AN85" s="215" t="s">
        <v>71</v>
      </c>
      <c r="AO85" s="214"/>
      <c r="AP85" s="216"/>
      <c r="AQ85" s="40"/>
      <c r="AS85" s="79" t="s">
        <v>72</v>
      </c>
      <c r="AT85" s="80" t="s">
        <v>73</v>
      </c>
      <c r="AU85" s="80" t="s">
        <v>74</v>
      </c>
      <c r="AV85" s="80" t="s">
        <v>75</v>
      </c>
      <c r="AW85" s="80" t="s">
        <v>76</v>
      </c>
      <c r="AX85" s="80" t="s">
        <v>77</v>
      </c>
      <c r="AY85" s="80" t="s">
        <v>78</v>
      </c>
      <c r="AZ85" s="80" t="s">
        <v>79</v>
      </c>
      <c r="BA85" s="80" t="s">
        <v>80</v>
      </c>
      <c r="BB85" s="80" t="s">
        <v>81</v>
      </c>
      <c r="BC85" s="80" t="s">
        <v>82</v>
      </c>
      <c r="BD85" s="81" t="s">
        <v>83</v>
      </c>
    </row>
    <row r="86" spans="1:76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2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76" s="4" customFormat="1" ht="32.450000000000003" customHeight="1">
      <c r="B87" s="71"/>
      <c r="C87" s="83" t="s">
        <v>84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7">
        <f>ROUND(SUM(AG88:AG94),2)</f>
        <v>0</v>
      </c>
      <c r="AH87" s="217"/>
      <c r="AI87" s="217"/>
      <c r="AJ87" s="217"/>
      <c r="AK87" s="217"/>
      <c r="AL87" s="217"/>
      <c r="AM87" s="217"/>
      <c r="AN87" s="202">
        <f t="shared" ref="AN87:AN94" si="0">SUM(AG87,AT87)</f>
        <v>0</v>
      </c>
      <c r="AO87" s="202"/>
      <c r="AP87" s="202"/>
      <c r="AQ87" s="74"/>
      <c r="AS87" s="85">
        <f>ROUND(SUM(AS88:AS94),2)</f>
        <v>0</v>
      </c>
      <c r="AT87" s="86">
        <f t="shared" ref="AT87:AT94" si="1">ROUND(SUM(AV87:AW87),2)</f>
        <v>0</v>
      </c>
      <c r="AU87" s="87">
        <f>ROUND(SUM(AU88:AU94),5)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ROUND(SUM(AZ88:AZ94),2)</f>
        <v>0</v>
      </c>
      <c r="BA87" s="86">
        <f>ROUND(SUM(BA88:BA94),2)</f>
        <v>0</v>
      </c>
      <c r="BB87" s="86">
        <f>ROUND(SUM(BB88:BB94),2)</f>
        <v>0</v>
      </c>
      <c r="BC87" s="86">
        <f>ROUND(SUM(BC88:BC94),2)</f>
        <v>0</v>
      </c>
      <c r="BD87" s="88">
        <f>ROUND(SUM(BD88:BD94),2)</f>
        <v>0</v>
      </c>
      <c r="BS87" s="89" t="s">
        <v>85</v>
      </c>
      <c r="BT87" s="89" t="s">
        <v>86</v>
      </c>
      <c r="BU87" s="90" t="s">
        <v>87</v>
      </c>
      <c r="BV87" s="89" t="s">
        <v>88</v>
      </c>
      <c r="BW87" s="89" t="s">
        <v>89</v>
      </c>
      <c r="BX87" s="89" t="s">
        <v>90</v>
      </c>
    </row>
    <row r="88" spans="1:76" s="5" customFormat="1" ht="22.5" customHeight="1">
      <c r="A88" s="91" t="s">
        <v>91</v>
      </c>
      <c r="B88" s="92"/>
      <c r="C88" s="93"/>
      <c r="D88" s="212" t="s">
        <v>92</v>
      </c>
      <c r="E88" s="212"/>
      <c r="F88" s="212"/>
      <c r="G88" s="212"/>
      <c r="H88" s="212"/>
      <c r="I88" s="94"/>
      <c r="J88" s="212" t="s">
        <v>93</v>
      </c>
      <c r="K88" s="212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12"/>
      <c r="AF88" s="212"/>
      <c r="AG88" s="210">
        <f>'A - Stavební část'!M30</f>
        <v>0</v>
      </c>
      <c r="AH88" s="211"/>
      <c r="AI88" s="211"/>
      <c r="AJ88" s="211"/>
      <c r="AK88" s="211"/>
      <c r="AL88" s="211"/>
      <c r="AM88" s="211"/>
      <c r="AN88" s="210">
        <f t="shared" si="0"/>
        <v>0</v>
      </c>
      <c r="AO88" s="211"/>
      <c r="AP88" s="211"/>
      <c r="AQ88" s="95"/>
      <c r="AS88" s="96">
        <f>'A - Stavební část'!M28</f>
        <v>0</v>
      </c>
      <c r="AT88" s="97">
        <f t="shared" si="1"/>
        <v>0</v>
      </c>
      <c r="AU88" s="98">
        <f>'A - Stavební část'!W140</f>
        <v>0</v>
      </c>
      <c r="AV88" s="97">
        <f>'A - Stavební část'!M32</f>
        <v>0</v>
      </c>
      <c r="AW88" s="97">
        <f>'A - Stavební část'!M33</f>
        <v>0</v>
      </c>
      <c r="AX88" s="97">
        <f>'A - Stavební část'!M34</f>
        <v>0</v>
      </c>
      <c r="AY88" s="97">
        <f>'A - Stavební část'!M35</f>
        <v>0</v>
      </c>
      <c r="AZ88" s="97">
        <f>'A - Stavební část'!H32</f>
        <v>0</v>
      </c>
      <c r="BA88" s="97">
        <f>'A - Stavební část'!H33</f>
        <v>0</v>
      </c>
      <c r="BB88" s="97">
        <f>'A - Stavební část'!H34</f>
        <v>0</v>
      </c>
      <c r="BC88" s="97">
        <f>'A - Stavební část'!H35</f>
        <v>0</v>
      </c>
      <c r="BD88" s="99">
        <f>'A - Stavební část'!H36</f>
        <v>0</v>
      </c>
      <c r="BT88" s="100" t="s">
        <v>94</v>
      </c>
      <c r="BV88" s="100" t="s">
        <v>88</v>
      </c>
      <c r="BW88" s="100" t="s">
        <v>95</v>
      </c>
      <c r="BX88" s="100" t="s">
        <v>89</v>
      </c>
    </row>
    <row r="89" spans="1:76" s="5" customFormat="1" ht="22.5" customHeight="1">
      <c r="A89" s="91" t="s">
        <v>91</v>
      </c>
      <c r="B89" s="92"/>
      <c r="C89" s="93"/>
      <c r="D89" s="212" t="s">
        <v>96</v>
      </c>
      <c r="E89" s="212"/>
      <c r="F89" s="212"/>
      <c r="G89" s="212"/>
      <c r="H89" s="212"/>
      <c r="I89" s="94"/>
      <c r="J89" s="212" t="s">
        <v>97</v>
      </c>
      <c r="K89" s="212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2"/>
      <c r="AD89" s="212"/>
      <c r="AE89" s="212"/>
      <c r="AF89" s="212"/>
      <c r="AG89" s="210">
        <f>'B - Profese - Přípojka sp...'!M30</f>
        <v>0</v>
      </c>
      <c r="AH89" s="211"/>
      <c r="AI89" s="211"/>
      <c r="AJ89" s="211"/>
      <c r="AK89" s="211"/>
      <c r="AL89" s="211"/>
      <c r="AM89" s="211"/>
      <c r="AN89" s="210">
        <f t="shared" si="0"/>
        <v>0</v>
      </c>
      <c r="AO89" s="211"/>
      <c r="AP89" s="211"/>
      <c r="AQ89" s="95"/>
      <c r="AS89" s="96">
        <f>'B - Profese - Přípojka sp...'!M28</f>
        <v>0</v>
      </c>
      <c r="AT89" s="97">
        <f t="shared" si="1"/>
        <v>0</v>
      </c>
      <c r="AU89" s="98">
        <f>'B - Profese - Přípojka sp...'!W119</f>
        <v>0</v>
      </c>
      <c r="AV89" s="97">
        <f>'B - Profese - Přípojka sp...'!M32</f>
        <v>0</v>
      </c>
      <c r="AW89" s="97">
        <f>'B - Profese - Přípojka sp...'!M33</f>
        <v>0</v>
      </c>
      <c r="AX89" s="97">
        <f>'B - Profese - Přípojka sp...'!M34</f>
        <v>0</v>
      </c>
      <c r="AY89" s="97">
        <f>'B - Profese - Přípojka sp...'!M35</f>
        <v>0</v>
      </c>
      <c r="AZ89" s="97">
        <f>'B - Profese - Přípojka sp...'!H32</f>
        <v>0</v>
      </c>
      <c r="BA89" s="97">
        <f>'B - Profese - Přípojka sp...'!H33</f>
        <v>0</v>
      </c>
      <c r="BB89" s="97">
        <f>'B - Profese - Přípojka sp...'!H34</f>
        <v>0</v>
      </c>
      <c r="BC89" s="97">
        <f>'B - Profese - Přípojka sp...'!H35</f>
        <v>0</v>
      </c>
      <c r="BD89" s="99">
        <f>'B - Profese - Přípojka sp...'!H36</f>
        <v>0</v>
      </c>
      <c r="BT89" s="100" t="s">
        <v>94</v>
      </c>
      <c r="BV89" s="100" t="s">
        <v>88</v>
      </c>
      <c r="BW89" s="100" t="s">
        <v>98</v>
      </c>
      <c r="BX89" s="100" t="s">
        <v>89</v>
      </c>
    </row>
    <row r="90" spans="1:76" s="5" customFormat="1" ht="22.5" customHeight="1">
      <c r="A90" s="91" t="s">
        <v>91</v>
      </c>
      <c r="B90" s="92"/>
      <c r="C90" s="93"/>
      <c r="D90" s="212" t="s">
        <v>99</v>
      </c>
      <c r="E90" s="212"/>
      <c r="F90" s="212"/>
      <c r="G90" s="212"/>
      <c r="H90" s="212"/>
      <c r="I90" s="94"/>
      <c r="J90" s="212" t="s">
        <v>100</v>
      </c>
      <c r="K90" s="212"/>
      <c r="L90" s="212"/>
      <c r="M90" s="212"/>
      <c r="N90" s="212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2"/>
      <c r="AD90" s="212"/>
      <c r="AE90" s="212"/>
      <c r="AF90" s="212"/>
      <c r="AG90" s="210">
        <f>'C - Profese - zdravotechnika'!M30</f>
        <v>0</v>
      </c>
      <c r="AH90" s="211"/>
      <c r="AI90" s="211"/>
      <c r="AJ90" s="211"/>
      <c r="AK90" s="211"/>
      <c r="AL90" s="211"/>
      <c r="AM90" s="211"/>
      <c r="AN90" s="210">
        <f t="shared" si="0"/>
        <v>0</v>
      </c>
      <c r="AO90" s="211"/>
      <c r="AP90" s="211"/>
      <c r="AQ90" s="95"/>
      <c r="AS90" s="96">
        <f>'C - Profese - zdravotechnika'!M28</f>
        <v>0</v>
      </c>
      <c r="AT90" s="97">
        <f t="shared" si="1"/>
        <v>0</v>
      </c>
      <c r="AU90" s="98">
        <f>'C - Profese - zdravotechnika'!W126</f>
        <v>0</v>
      </c>
      <c r="AV90" s="97">
        <f>'C - Profese - zdravotechnika'!M32</f>
        <v>0</v>
      </c>
      <c r="AW90" s="97">
        <f>'C - Profese - zdravotechnika'!M33</f>
        <v>0</v>
      </c>
      <c r="AX90" s="97">
        <f>'C - Profese - zdravotechnika'!M34</f>
        <v>0</v>
      </c>
      <c r="AY90" s="97">
        <f>'C - Profese - zdravotechnika'!M35</f>
        <v>0</v>
      </c>
      <c r="AZ90" s="97">
        <f>'C - Profese - zdravotechnika'!H32</f>
        <v>0</v>
      </c>
      <c r="BA90" s="97">
        <f>'C - Profese - zdravotechnika'!H33</f>
        <v>0</v>
      </c>
      <c r="BB90" s="97">
        <f>'C - Profese - zdravotechnika'!H34</f>
        <v>0</v>
      </c>
      <c r="BC90" s="97">
        <f>'C - Profese - zdravotechnika'!H35</f>
        <v>0</v>
      </c>
      <c r="BD90" s="99">
        <f>'C - Profese - zdravotechnika'!H36</f>
        <v>0</v>
      </c>
      <c r="BT90" s="100" t="s">
        <v>94</v>
      </c>
      <c r="BV90" s="100" t="s">
        <v>88</v>
      </c>
      <c r="BW90" s="100" t="s">
        <v>101</v>
      </c>
      <c r="BX90" s="100" t="s">
        <v>89</v>
      </c>
    </row>
    <row r="91" spans="1:76" s="5" customFormat="1" ht="22.5" customHeight="1">
      <c r="A91" s="91" t="s">
        <v>91</v>
      </c>
      <c r="B91" s="92"/>
      <c r="C91" s="93"/>
      <c r="D91" s="212" t="s">
        <v>85</v>
      </c>
      <c r="E91" s="212"/>
      <c r="F91" s="212"/>
      <c r="G91" s="212"/>
      <c r="H91" s="212"/>
      <c r="I91" s="94"/>
      <c r="J91" s="212" t="s">
        <v>102</v>
      </c>
      <c r="K91" s="212"/>
      <c r="L91" s="212"/>
      <c r="M91" s="212"/>
      <c r="N91" s="212"/>
      <c r="O91" s="212"/>
      <c r="P91" s="212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2"/>
      <c r="AD91" s="212"/>
      <c r="AE91" s="212"/>
      <c r="AF91" s="212"/>
      <c r="AG91" s="210">
        <f>'D - Profese - Odběrné ply...'!M30</f>
        <v>0</v>
      </c>
      <c r="AH91" s="211"/>
      <c r="AI91" s="211"/>
      <c r="AJ91" s="211"/>
      <c r="AK91" s="211"/>
      <c r="AL91" s="211"/>
      <c r="AM91" s="211"/>
      <c r="AN91" s="210">
        <f t="shared" si="0"/>
        <v>0</v>
      </c>
      <c r="AO91" s="211"/>
      <c r="AP91" s="211"/>
      <c r="AQ91" s="95"/>
      <c r="AS91" s="96">
        <f>'D - Profese - Odběrné ply...'!M28</f>
        <v>0</v>
      </c>
      <c r="AT91" s="97">
        <f t="shared" si="1"/>
        <v>0</v>
      </c>
      <c r="AU91" s="98">
        <f>'D - Profese - Odběrné ply...'!W117</f>
        <v>0</v>
      </c>
      <c r="AV91" s="97">
        <f>'D - Profese - Odběrné ply...'!M32</f>
        <v>0</v>
      </c>
      <c r="AW91" s="97">
        <f>'D - Profese - Odběrné ply...'!M33</f>
        <v>0</v>
      </c>
      <c r="AX91" s="97">
        <f>'D - Profese - Odběrné ply...'!M34</f>
        <v>0</v>
      </c>
      <c r="AY91" s="97">
        <f>'D - Profese - Odběrné ply...'!M35</f>
        <v>0</v>
      </c>
      <c r="AZ91" s="97">
        <f>'D - Profese - Odběrné ply...'!H32</f>
        <v>0</v>
      </c>
      <c r="BA91" s="97">
        <f>'D - Profese - Odběrné ply...'!H33</f>
        <v>0</v>
      </c>
      <c r="BB91" s="97">
        <f>'D - Profese - Odběrné ply...'!H34</f>
        <v>0</v>
      </c>
      <c r="BC91" s="97">
        <f>'D - Profese - Odběrné ply...'!H35</f>
        <v>0</v>
      </c>
      <c r="BD91" s="99">
        <f>'D - Profese - Odběrné ply...'!H36</f>
        <v>0</v>
      </c>
      <c r="BT91" s="100" t="s">
        <v>94</v>
      </c>
      <c r="BV91" s="100" t="s">
        <v>88</v>
      </c>
      <c r="BW91" s="100" t="s">
        <v>103</v>
      </c>
      <c r="BX91" s="100" t="s">
        <v>89</v>
      </c>
    </row>
    <row r="92" spans="1:76" s="5" customFormat="1" ht="22.5" customHeight="1">
      <c r="A92" s="91" t="s">
        <v>91</v>
      </c>
      <c r="B92" s="92"/>
      <c r="C92" s="93"/>
      <c r="D92" s="212" t="s">
        <v>104</v>
      </c>
      <c r="E92" s="212"/>
      <c r="F92" s="212"/>
      <c r="G92" s="212"/>
      <c r="H92" s="212"/>
      <c r="I92" s="94"/>
      <c r="J92" s="212" t="s">
        <v>105</v>
      </c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0">
        <f>'E - Profese - vytápění'!M30</f>
        <v>0</v>
      </c>
      <c r="AH92" s="211"/>
      <c r="AI92" s="211"/>
      <c r="AJ92" s="211"/>
      <c r="AK92" s="211"/>
      <c r="AL92" s="211"/>
      <c r="AM92" s="211"/>
      <c r="AN92" s="210">
        <f t="shared" si="0"/>
        <v>0</v>
      </c>
      <c r="AO92" s="211"/>
      <c r="AP92" s="211"/>
      <c r="AQ92" s="95"/>
      <c r="AS92" s="96">
        <f>'E - Profese - vytápění'!M28</f>
        <v>0</v>
      </c>
      <c r="AT92" s="97">
        <f t="shared" si="1"/>
        <v>0</v>
      </c>
      <c r="AU92" s="98">
        <f>'E - Profese - vytápění'!W121</f>
        <v>0</v>
      </c>
      <c r="AV92" s="97">
        <f>'E - Profese - vytápění'!M32</f>
        <v>0</v>
      </c>
      <c r="AW92" s="97">
        <f>'E - Profese - vytápění'!M33</f>
        <v>0</v>
      </c>
      <c r="AX92" s="97">
        <f>'E - Profese - vytápění'!M34</f>
        <v>0</v>
      </c>
      <c r="AY92" s="97">
        <f>'E - Profese - vytápění'!M35</f>
        <v>0</v>
      </c>
      <c r="AZ92" s="97">
        <f>'E - Profese - vytápění'!H32</f>
        <v>0</v>
      </c>
      <c r="BA92" s="97">
        <f>'E - Profese - vytápění'!H33</f>
        <v>0</v>
      </c>
      <c r="BB92" s="97">
        <f>'E - Profese - vytápění'!H34</f>
        <v>0</v>
      </c>
      <c r="BC92" s="97">
        <f>'E - Profese - vytápění'!H35</f>
        <v>0</v>
      </c>
      <c r="BD92" s="99">
        <f>'E - Profese - vytápění'!H36</f>
        <v>0</v>
      </c>
      <c r="BT92" s="100" t="s">
        <v>94</v>
      </c>
      <c r="BV92" s="100" t="s">
        <v>88</v>
      </c>
      <c r="BW92" s="100" t="s">
        <v>106</v>
      </c>
      <c r="BX92" s="100" t="s">
        <v>89</v>
      </c>
    </row>
    <row r="93" spans="1:76" s="5" customFormat="1" ht="22.5" customHeight="1">
      <c r="A93" s="91" t="s">
        <v>91</v>
      </c>
      <c r="B93" s="92"/>
      <c r="C93" s="93"/>
      <c r="D93" s="212" t="s">
        <v>107</v>
      </c>
      <c r="E93" s="212"/>
      <c r="F93" s="212"/>
      <c r="G93" s="212"/>
      <c r="H93" s="212"/>
      <c r="I93" s="94"/>
      <c r="J93" s="212" t="s">
        <v>108</v>
      </c>
      <c r="K93" s="212"/>
      <c r="L93" s="212"/>
      <c r="M93" s="212"/>
      <c r="N93" s="212"/>
      <c r="O93" s="212"/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212"/>
      <c r="AD93" s="212"/>
      <c r="AE93" s="212"/>
      <c r="AF93" s="212"/>
      <c r="AG93" s="210">
        <f>'F - Profese - elektroinst...'!M30</f>
        <v>0</v>
      </c>
      <c r="AH93" s="211"/>
      <c r="AI93" s="211"/>
      <c r="AJ93" s="211"/>
      <c r="AK93" s="211"/>
      <c r="AL93" s="211"/>
      <c r="AM93" s="211"/>
      <c r="AN93" s="210">
        <f t="shared" si="0"/>
        <v>0</v>
      </c>
      <c r="AO93" s="211"/>
      <c r="AP93" s="211"/>
      <c r="AQ93" s="95"/>
      <c r="AS93" s="96">
        <f>'F - Profese - elektroinst...'!M28</f>
        <v>0</v>
      </c>
      <c r="AT93" s="97">
        <f t="shared" si="1"/>
        <v>0</v>
      </c>
      <c r="AU93" s="98">
        <f>'F - Profese - elektroinst...'!W116</f>
        <v>0</v>
      </c>
      <c r="AV93" s="97">
        <f>'F - Profese - elektroinst...'!M32</f>
        <v>0</v>
      </c>
      <c r="AW93" s="97">
        <f>'F - Profese - elektroinst...'!M33</f>
        <v>0</v>
      </c>
      <c r="AX93" s="97">
        <f>'F - Profese - elektroinst...'!M34</f>
        <v>0</v>
      </c>
      <c r="AY93" s="97">
        <f>'F - Profese - elektroinst...'!M35</f>
        <v>0</v>
      </c>
      <c r="AZ93" s="97">
        <f>'F - Profese - elektroinst...'!H32</f>
        <v>0</v>
      </c>
      <c r="BA93" s="97">
        <f>'F - Profese - elektroinst...'!H33</f>
        <v>0</v>
      </c>
      <c r="BB93" s="97">
        <f>'F - Profese - elektroinst...'!H34</f>
        <v>0</v>
      </c>
      <c r="BC93" s="97">
        <f>'F - Profese - elektroinst...'!H35</f>
        <v>0</v>
      </c>
      <c r="BD93" s="99">
        <f>'F - Profese - elektroinst...'!H36</f>
        <v>0</v>
      </c>
      <c r="BT93" s="100" t="s">
        <v>94</v>
      </c>
      <c r="BV93" s="100" t="s">
        <v>88</v>
      </c>
      <c r="BW93" s="100" t="s">
        <v>109</v>
      </c>
      <c r="BX93" s="100" t="s">
        <v>89</v>
      </c>
    </row>
    <row r="94" spans="1:76" s="5" customFormat="1" ht="22.5" customHeight="1">
      <c r="A94" s="91" t="s">
        <v>91</v>
      </c>
      <c r="B94" s="92"/>
      <c r="C94" s="93"/>
      <c r="D94" s="212" t="s">
        <v>110</v>
      </c>
      <c r="E94" s="212"/>
      <c r="F94" s="212"/>
      <c r="G94" s="212"/>
      <c r="H94" s="212"/>
      <c r="I94" s="94"/>
      <c r="J94" s="212" t="s">
        <v>111</v>
      </c>
      <c r="K94" s="212"/>
      <c r="L94" s="212"/>
      <c r="M94" s="212"/>
      <c r="N94" s="212"/>
      <c r="O94" s="212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/>
      <c r="AF94" s="212"/>
      <c r="AG94" s="210">
        <f>'G - Profese - elektroinst...'!M30</f>
        <v>0</v>
      </c>
      <c r="AH94" s="211"/>
      <c r="AI94" s="211"/>
      <c r="AJ94" s="211"/>
      <c r="AK94" s="211"/>
      <c r="AL94" s="211"/>
      <c r="AM94" s="211"/>
      <c r="AN94" s="210">
        <f t="shared" si="0"/>
        <v>0</v>
      </c>
      <c r="AO94" s="211"/>
      <c r="AP94" s="211"/>
      <c r="AQ94" s="95"/>
      <c r="AS94" s="101">
        <f>'G - Profese - elektroinst...'!M28</f>
        <v>0</v>
      </c>
      <c r="AT94" s="102">
        <f t="shared" si="1"/>
        <v>0</v>
      </c>
      <c r="AU94" s="103">
        <f>'G - Profese - elektroinst...'!W118</f>
        <v>0</v>
      </c>
      <c r="AV94" s="102">
        <f>'G - Profese - elektroinst...'!M32</f>
        <v>0</v>
      </c>
      <c r="AW94" s="102">
        <f>'G - Profese - elektroinst...'!M33</f>
        <v>0</v>
      </c>
      <c r="AX94" s="102">
        <f>'G - Profese - elektroinst...'!M34</f>
        <v>0</v>
      </c>
      <c r="AY94" s="102">
        <f>'G - Profese - elektroinst...'!M35</f>
        <v>0</v>
      </c>
      <c r="AZ94" s="102">
        <f>'G - Profese - elektroinst...'!H32</f>
        <v>0</v>
      </c>
      <c r="BA94" s="102">
        <f>'G - Profese - elektroinst...'!H33</f>
        <v>0</v>
      </c>
      <c r="BB94" s="102">
        <f>'G - Profese - elektroinst...'!H34</f>
        <v>0</v>
      </c>
      <c r="BC94" s="102">
        <f>'G - Profese - elektroinst...'!H35</f>
        <v>0</v>
      </c>
      <c r="BD94" s="104">
        <f>'G - Profese - elektroinst...'!H36</f>
        <v>0</v>
      </c>
      <c r="BT94" s="100" t="s">
        <v>94</v>
      </c>
      <c r="BV94" s="100" t="s">
        <v>88</v>
      </c>
      <c r="BW94" s="100" t="s">
        <v>112</v>
      </c>
      <c r="BX94" s="100" t="s">
        <v>89</v>
      </c>
    </row>
    <row r="95" spans="1:76">
      <c r="B95" s="24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5"/>
    </row>
    <row r="96" spans="1:76" s="1" customFormat="1" ht="30" customHeight="1">
      <c r="B96" s="38"/>
      <c r="C96" s="83" t="s">
        <v>113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202">
        <f>ROUND(SUM(AG97:AG100),2)</f>
        <v>0</v>
      </c>
      <c r="AH96" s="202"/>
      <c r="AI96" s="202"/>
      <c r="AJ96" s="202"/>
      <c r="AK96" s="202"/>
      <c r="AL96" s="202"/>
      <c r="AM96" s="202"/>
      <c r="AN96" s="202">
        <f>ROUND(SUM(AN97:AN100),2)</f>
        <v>0</v>
      </c>
      <c r="AO96" s="202"/>
      <c r="AP96" s="202"/>
      <c r="AQ96" s="40"/>
      <c r="AS96" s="79" t="s">
        <v>114</v>
      </c>
      <c r="AT96" s="80" t="s">
        <v>115</v>
      </c>
      <c r="AU96" s="80" t="s">
        <v>50</v>
      </c>
      <c r="AV96" s="81" t="s">
        <v>73</v>
      </c>
    </row>
    <row r="97" spans="2:89" s="1" customFormat="1" ht="19.899999999999999" customHeight="1">
      <c r="B97" s="38"/>
      <c r="C97" s="39"/>
      <c r="D97" s="105" t="s">
        <v>116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208">
        <f>ROUND(AG87*AS97,2)</f>
        <v>0</v>
      </c>
      <c r="AH97" s="209"/>
      <c r="AI97" s="209"/>
      <c r="AJ97" s="209"/>
      <c r="AK97" s="209"/>
      <c r="AL97" s="209"/>
      <c r="AM97" s="209"/>
      <c r="AN97" s="209">
        <f>ROUND(AG97+AV97,2)</f>
        <v>0</v>
      </c>
      <c r="AO97" s="209"/>
      <c r="AP97" s="209"/>
      <c r="AQ97" s="40"/>
      <c r="AS97" s="106">
        <v>0</v>
      </c>
      <c r="AT97" s="107" t="s">
        <v>117</v>
      </c>
      <c r="AU97" s="107" t="s">
        <v>51</v>
      </c>
      <c r="AV97" s="108">
        <f>ROUND(IF(AU97="základní",AG97*L31,IF(AU97="snížená",AG97*L32,0)),2)</f>
        <v>0</v>
      </c>
      <c r="BV97" s="20" t="s">
        <v>118</v>
      </c>
      <c r="BY97" s="109">
        <f>IF(AU97="základní",AV97,0)</f>
        <v>0</v>
      </c>
      <c r="BZ97" s="109">
        <f>IF(AU97="snížená",AV97,0)</f>
        <v>0</v>
      </c>
      <c r="CA97" s="109">
        <v>0</v>
      </c>
      <c r="CB97" s="109">
        <v>0</v>
      </c>
      <c r="CC97" s="109">
        <v>0</v>
      </c>
      <c r="CD97" s="109">
        <f>IF(AU97="základní",AG97,0)</f>
        <v>0</v>
      </c>
      <c r="CE97" s="109">
        <f>IF(AU97="snížená",AG97,0)</f>
        <v>0</v>
      </c>
      <c r="CF97" s="109">
        <f>IF(AU97="zákl. přenesená",AG97,0)</f>
        <v>0</v>
      </c>
      <c r="CG97" s="109">
        <f>IF(AU97="sníž. přenesená",AG97,0)</f>
        <v>0</v>
      </c>
      <c r="CH97" s="109">
        <f>IF(AU97="nulová",AG97,0)</f>
        <v>0</v>
      </c>
      <c r="CI97" s="20">
        <f>IF(AU97="základní",1,IF(AU97="snížená",2,IF(AU97="zákl. přenesená",4,IF(AU97="sníž. přenesená",5,3))))</f>
        <v>1</v>
      </c>
      <c r="CJ97" s="20">
        <f>IF(AT97="stavební čast",1,IF(8897="investiční čast",2,3))</f>
        <v>1</v>
      </c>
      <c r="CK97" s="20" t="str">
        <f>IF(D97="Vyplň vlastní","","x")</f>
        <v>x</v>
      </c>
    </row>
    <row r="98" spans="2:89" s="1" customFormat="1" ht="19.899999999999999" customHeight="1">
      <c r="B98" s="38"/>
      <c r="C98" s="39"/>
      <c r="D98" s="206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39"/>
      <c r="AD98" s="39"/>
      <c r="AE98" s="39"/>
      <c r="AF98" s="39"/>
      <c r="AG98" s="208">
        <f>AG87*AS98</f>
        <v>0</v>
      </c>
      <c r="AH98" s="209"/>
      <c r="AI98" s="209"/>
      <c r="AJ98" s="209"/>
      <c r="AK98" s="209"/>
      <c r="AL98" s="209"/>
      <c r="AM98" s="209"/>
      <c r="AN98" s="209">
        <f>AG98+AV98</f>
        <v>0</v>
      </c>
      <c r="AO98" s="209"/>
      <c r="AP98" s="209"/>
      <c r="AQ98" s="40"/>
      <c r="AS98" s="110">
        <v>0</v>
      </c>
      <c r="AT98" s="111" t="s">
        <v>117</v>
      </c>
      <c r="AU98" s="111" t="s">
        <v>51</v>
      </c>
      <c r="AV98" s="112">
        <f>ROUND(IF(AU98="nulová",0,IF(OR(AU98="základní",AU98="zákl. přenesená"),AG98*L31,AG98*L32)),2)</f>
        <v>0</v>
      </c>
      <c r="BV98" s="20" t="s">
        <v>119</v>
      </c>
      <c r="BY98" s="109">
        <f>IF(AU98="základní",AV98,0)</f>
        <v>0</v>
      </c>
      <c r="BZ98" s="109">
        <f>IF(AU98="snížená",AV98,0)</f>
        <v>0</v>
      </c>
      <c r="CA98" s="109">
        <f>IF(AU98="zákl. přenesená",AV98,0)</f>
        <v>0</v>
      </c>
      <c r="CB98" s="109">
        <f>IF(AU98="sníž. přenesená",AV98,0)</f>
        <v>0</v>
      </c>
      <c r="CC98" s="109">
        <f>IF(AU98="nulová",AV98,0)</f>
        <v>0</v>
      </c>
      <c r="CD98" s="109">
        <f>IF(AU98="základní",AG98,0)</f>
        <v>0</v>
      </c>
      <c r="CE98" s="109">
        <f>IF(AU98="snížená",AG98,0)</f>
        <v>0</v>
      </c>
      <c r="CF98" s="109">
        <f>IF(AU98="zákl. přenesená",AG98,0)</f>
        <v>0</v>
      </c>
      <c r="CG98" s="109">
        <f>IF(AU98="sníž. přenesená",AG98,0)</f>
        <v>0</v>
      </c>
      <c r="CH98" s="109">
        <f>IF(AU98="nulová",AG98,0)</f>
        <v>0</v>
      </c>
      <c r="CI98" s="20">
        <f>IF(AU98="základní",1,IF(AU98="snížená",2,IF(AU98="zákl. přenesená",4,IF(AU98="sníž. přenesená",5,3))))</f>
        <v>1</v>
      </c>
      <c r="CJ98" s="20">
        <f>IF(AT98="stavební čast",1,IF(8898="investiční čast",2,3))</f>
        <v>1</v>
      </c>
      <c r="CK98" s="20" t="str">
        <f>IF(D98="Vyplň vlastní","","x")</f>
        <v>x</v>
      </c>
    </row>
    <row r="99" spans="2:89" s="1" customFormat="1" ht="19.899999999999999" customHeight="1">
      <c r="B99" s="38"/>
      <c r="C99" s="39"/>
      <c r="D99" s="206"/>
      <c r="E99" s="207"/>
      <c r="F99" s="207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39"/>
      <c r="AD99" s="39"/>
      <c r="AE99" s="39"/>
      <c r="AF99" s="39"/>
      <c r="AG99" s="208">
        <f>AG87*AS99</f>
        <v>0</v>
      </c>
      <c r="AH99" s="209"/>
      <c r="AI99" s="209"/>
      <c r="AJ99" s="209"/>
      <c r="AK99" s="209"/>
      <c r="AL99" s="209"/>
      <c r="AM99" s="209"/>
      <c r="AN99" s="209">
        <f>AG99+AV99</f>
        <v>0</v>
      </c>
      <c r="AO99" s="209"/>
      <c r="AP99" s="209"/>
      <c r="AQ99" s="40"/>
      <c r="AS99" s="110">
        <v>0</v>
      </c>
      <c r="AT99" s="111" t="s">
        <v>117</v>
      </c>
      <c r="AU99" s="111" t="s">
        <v>51</v>
      </c>
      <c r="AV99" s="112">
        <f>ROUND(IF(AU99="nulová",0,IF(OR(AU99="základní",AU99="zákl. přenesená"),AG99*L31,AG99*L32)),2)</f>
        <v>0</v>
      </c>
      <c r="BV99" s="20" t="s">
        <v>119</v>
      </c>
      <c r="BY99" s="109">
        <f>IF(AU99="základní",AV99,0)</f>
        <v>0</v>
      </c>
      <c r="BZ99" s="109">
        <f>IF(AU99="snížená",AV99,0)</f>
        <v>0</v>
      </c>
      <c r="CA99" s="109">
        <f>IF(AU99="zákl. přenesená",AV99,0)</f>
        <v>0</v>
      </c>
      <c r="CB99" s="109">
        <f>IF(AU99="sníž. přenesená",AV99,0)</f>
        <v>0</v>
      </c>
      <c r="CC99" s="109">
        <f>IF(AU99="nulová",AV99,0)</f>
        <v>0</v>
      </c>
      <c r="CD99" s="109">
        <f>IF(AU99="základní",AG99,0)</f>
        <v>0</v>
      </c>
      <c r="CE99" s="109">
        <f>IF(AU99="snížená",AG99,0)</f>
        <v>0</v>
      </c>
      <c r="CF99" s="109">
        <f>IF(AU99="zákl. přenesená",AG99,0)</f>
        <v>0</v>
      </c>
      <c r="CG99" s="109">
        <f>IF(AU99="sníž. přenesená",AG99,0)</f>
        <v>0</v>
      </c>
      <c r="CH99" s="109">
        <f>IF(AU99="nulová",AG99,0)</f>
        <v>0</v>
      </c>
      <c r="CI99" s="20">
        <f>IF(AU99="základní",1,IF(AU99="snížená",2,IF(AU99="zákl. přenesená",4,IF(AU99="sníž. přenesená",5,3))))</f>
        <v>1</v>
      </c>
      <c r="CJ99" s="20">
        <f>IF(AT99="stavební čast",1,IF(8899="investiční čast",2,3))</f>
        <v>1</v>
      </c>
      <c r="CK99" s="20" t="str">
        <f>IF(D99="Vyplň vlastní","","x")</f>
        <v>x</v>
      </c>
    </row>
    <row r="100" spans="2:89" s="1" customFormat="1" ht="19.899999999999999" customHeight="1">
      <c r="B100" s="38"/>
      <c r="C100" s="39"/>
      <c r="D100" s="206"/>
      <c r="E100" s="207"/>
      <c r="F100" s="207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39"/>
      <c r="AD100" s="39"/>
      <c r="AE100" s="39"/>
      <c r="AF100" s="39"/>
      <c r="AG100" s="208">
        <f>AG87*AS100</f>
        <v>0</v>
      </c>
      <c r="AH100" s="209"/>
      <c r="AI100" s="209"/>
      <c r="AJ100" s="209"/>
      <c r="AK100" s="209"/>
      <c r="AL100" s="209"/>
      <c r="AM100" s="209"/>
      <c r="AN100" s="209">
        <f>AG100+AV100</f>
        <v>0</v>
      </c>
      <c r="AO100" s="209"/>
      <c r="AP100" s="209"/>
      <c r="AQ100" s="40"/>
      <c r="AS100" s="113">
        <v>0</v>
      </c>
      <c r="AT100" s="114" t="s">
        <v>117</v>
      </c>
      <c r="AU100" s="114" t="s">
        <v>51</v>
      </c>
      <c r="AV100" s="115">
        <f>ROUND(IF(AU100="nulová",0,IF(OR(AU100="základní",AU100="zákl. přenesená"),AG100*L31,AG100*L32)),2)</f>
        <v>0</v>
      </c>
      <c r="BV100" s="20" t="s">
        <v>119</v>
      </c>
      <c r="BY100" s="109">
        <f>IF(AU100="základní",AV100,0)</f>
        <v>0</v>
      </c>
      <c r="BZ100" s="109">
        <f>IF(AU100="snížená",AV100,0)</f>
        <v>0</v>
      </c>
      <c r="CA100" s="109">
        <f>IF(AU100="zákl. přenesená",AV100,0)</f>
        <v>0</v>
      </c>
      <c r="CB100" s="109">
        <f>IF(AU100="sníž. přenesená",AV100,0)</f>
        <v>0</v>
      </c>
      <c r="CC100" s="109">
        <f>IF(AU100="nulová",AV100,0)</f>
        <v>0</v>
      </c>
      <c r="CD100" s="109">
        <f>IF(AU100="základní",AG100,0)</f>
        <v>0</v>
      </c>
      <c r="CE100" s="109">
        <f>IF(AU100="snížená",AG100,0)</f>
        <v>0</v>
      </c>
      <c r="CF100" s="109">
        <f>IF(AU100="zákl. přenesená",AG100,0)</f>
        <v>0</v>
      </c>
      <c r="CG100" s="109">
        <f>IF(AU100="sníž. přenesená",AG100,0)</f>
        <v>0</v>
      </c>
      <c r="CH100" s="109">
        <f>IF(AU100="nulová",AG100,0)</f>
        <v>0</v>
      </c>
      <c r="CI100" s="20">
        <f>IF(AU100="základní",1,IF(AU100="snížená",2,IF(AU100="zákl. přenesená",4,IF(AU100="sníž. přenesená",5,3))))</f>
        <v>1</v>
      </c>
      <c r="CJ100" s="20">
        <f>IF(AT100="stavební čast",1,IF(88100="investiční čast",2,3))</f>
        <v>1</v>
      </c>
      <c r="CK100" s="20" t="str">
        <f>IF(D100="Vyplň vlastní","","x")</f>
        <v>x</v>
      </c>
    </row>
    <row r="101" spans="2:89" s="1" customFormat="1" ht="10.9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40"/>
    </row>
    <row r="102" spans="2:89" s="1" customFormat="1" ht="30" customHeight="1">
      <c r="B102" s="38"/>
      <c r="C102" s="116" t="s">
        <v>120</v>
      </c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203">
        <f>ROUND(AG87+AG96,2)</f>
        <v>0</v>
      </c>
      <c r="AH102" s="203"/>
      <c r="AI102" s="203"/>
      <c r="AJ102" s="203"/>
      <c r="AK102" s="203"/>
      <c r="AL102" s="203"/>
      <c r="AM102" s="203"/>
      <c r="AN102" s="203">
        <f>AN87+AN96</f>
        <v>0</v>
      </c>
      <c r="AO102" s="203"/>
      <c r="AP102" s="203"/>
      <c r="AQ102" s="40"/>
    </row>
    <row r="103" spans="2:89" s="1" customFormat="1" ht="6.95" customHeight="1"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4"/>
    </row>
  </sheetData>
  <mergeCells count="8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89:H89"/>
    <mergeCell ref="J89:AF89"/>
    <mergeCell ref="AN90:AP90"/>
    <mergeCell ref="AG90:AM90"/>
    <mergeCell ref="D90:H90"/>
    <mergeCell ref="J90:AF90"/>
    <mergeCell ref="D91:H91"/>
    <mergeCell ref="J91:AF91"/>
    <mergeCell ref="AN92:AP92"/>
    <mergeCell ref="AG92:AM92"/>
    <mergeCell ref="D92:H92"/>
    <mergeCell ref="J92:AF92"/>
    <mergeCell ref="D98:AB98"/>
    <mergeCell ref="AG98:AM98"/>
    <mergeCell ref="AN98:AP98"/>
    <mergeCell ref="AN93:AP93"/>
    <mergeCell ref="AG93:AM93"/>
    <mergeCell ref="D93:H93"/>
    <mergeCell ref="J93:AF93"/>
    <mergeCell ref="AN94:AP94"/>
    <mergeCell ref="AG94:AM94"/>
    <mergeCell ref="D94:H94"/>
    <mergeCell ref="J94:AF94"/>
    <mergeCell ref="D99:AB99"/>
    <mergeCell ref="AG99:AM99"/>
    <mergeCell ref="AN99:AP99"/>
    <mergeCell ref="D100:AB100"/>
    <mergeCell ref="AG100:AM100"/>
    <mergeCell ref="AN100:AP100"/>
    <mergeCell ref="AG96:AM96"/>
    <mergeCell ref="AN96:AP96"/>
    <mergeCell ref="AG102:AM102"/>
    <mergeCell ref="AN102:AP102"/>
    <mergeCell ref="AR2:BE2"/>
    <mergeCell ref="AG97:AM97"/>
    <mergeCell ref="AN97:AP97"/>
    <mergeCell ref="AN91:AP91"/>
    <mergeCell ref="AG91:AM91"/>
    <mergeCell ref="AN89:AP89"/>
    <mergeCell ref="AG89:AM89"/>
    <mergeCell ref="C76:AP76"/>
    <mergeCell ref="L78:AO78"/>
    <mergeCell ref="AM82:AP82"/>
    <mergeCell ref="AS82:AT84"/>
    <mergeCell ref="AM83:AP83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A - Stavební část'!C2" display="/"/>
    <hyperlink ref="A89" location="'B - Profese - Přípojka sp...'!C2" display="/"/>
    <hyperlink ref="A90" location="'C - Profese - zdravotechnika'!C2" display="/"/>
    <hyperlink ref="A91" location="'D - Profese - Odběrné ply...'!C2" display="/"/>
    <hyperlink ref="A92" location="'E - Profese - vytápění'!C2" display="/"/>
    <hyperlink ref="A93" location="'F - Profese - elektroinst...'!C2" display="/"/>
    <hyperlink ref="A94" location="'G - Profese - elektroinst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18"/>
  <sheetViews>
    <sheetView showGridLines="0" workbookViewId="0">
      <pane ySplit="1" topLeftCell="A585" activePane="bottomLeft" state="frozen"/>
      <selection pane="bottomLeft" activeCell="N617" sqref="N617:Q6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4"/>
      <c r="C1" s="14"/>
      <c r="D1" s="15" t="s">
        <v>1</v>
      </c>
      <c r="E1" s="14"/>
      <c r="F1" s="16" t="s">
        <v>121</v>
      </c>
      <c r="G1" s="16"/>
      <c r="H1" s="249" t="s">
        <v>122</v>
      </c>
      <c r="I1" s="249"/>
      <c r="J1" s="249"/>
      <c r="K1" s="249"/>
      <c r="L1" s="16" t="s">
        <v>123</v>
      </c>
      <c r="M1" s="14"/>
      <c r="N1" s="14"/>
      <c r="O1" s="15" t="s">
        <v>124</v>
      </c>
      <c r="P1" s="14"/>
      <c r="Q1" s="14"/>
      <c r="R1" s="14"/>
      <c r="S1" s="16" t="s">
        <v>125</v>
      </c>
      <c r="T1" s="16"/>
      <c r="U1" s="118"/>
      <c r="V1" s="11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04" t="s">
        <v>8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20" t="s">
        <v>95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126</v>
      </c>
    </row>
    <row r="4" spans="1:66" ht="36.950000000000003" customHeight="1">
      <c r="B4" s="24"/>
      <c r="C4" s="218" t="s">
        <v>127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82" t="str">
        <f>'Rekapitulace stavby'!K6</f>
        <v>SOU opravárenské Králíky - dokončení rekonstrukce DM</v>
      </c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"/>
      <c r="R6" s="25"/>
    </row>
    <row r="7" spans="1:66" s="1" customFormat="1" ht="32.85" customHeight="1">
      <c r="B7" s="38"/>
      <c r="C7" s="39"/>
      <c r="D7" s="31" t="s">
        <v>128</v>
      </c>
      <c r="E7" s="39"/>
      <c r="F7" s="240" t="s">
        <v>129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39"/>
      <c r="R7" s="40"/>
    </row>
    <row r="8" spans="1:66" s="1" customFormat="1" ht="14.45" customHeight="1">
      <c r="B8" s="38"/>
      <c r="C8" s="39"/>
      <c r="D8" s="32" t="s">
        <v>21</v>
      </c>
      <c r="E8" s="39"/>
      <c r="F8" s="30" t="s">
        <v>130</v>
      </c>
      <c r="G8" s="39"/>
      <c r="H8" s="39"/>
      <c r="I8" s="39"/>
      <c r="J8" s="39"/>
      <c r="K8" s="39"/>
      <c r="L8" s="39"/>
      <c r="M8" s="32" t="s">
        <v>23</v>
      </c>
      <c r="N8" s="39"/>
      <c r="O8" s="30" t="s">
        <v>24</v>
      </c>
      <c r="P8" s="39"/>
      <c r="Q8" s="39"/>
      <c r="R8" s="40"/>
    </row>
    <row r="9" spans="1:66" s="1" customFormat="1" ht="14.45" customHeight="1">
      <c r="B9" s="38"/>
      <c r="C9" s="39"/>
      <c r="D9" s="32" t="s">
        <v>25</v>
      </c>
      <c r="E9" s="39"/>
      <c r="F9" s="30" t="s">
        <v>26</v>
      </c>
      <c r="G9" s="39"/>
      <c r="H9" s="39"/>
      <c r="I9" s="39"/>
      <c r="J9" s="39"/>
      <c r="K9" s="39"/>
      <c r="L9" s="39"/>
      <c r="M9" s="32" t="s">
        <v>27</v>
      </c>
      <c r="N9" s="39"/>
      <c r="O9" s="299" t="str">
        <f>'Rekapitulace stavby'!AN8</f>
        <v>31. 10. 2017</v>
      </c>
      <c r="P9" s="284"/>
      <c r="Q9" s="39"/>
      <c r="R9" s="40"/>
    </row>
    <row r="10" spans="1:66" s="1" customFormat="1" ht="21.75" customHeight="1">
      <c r="B10" s="38"/>
      <c r="C10" s="39"/>
      <c r="D10" s="29" t="s">
        <v>131</v>
      </c>
      <c r="E10" s="39"/>
      <c r="F10" s="34" t="s">
        <v>132</v>
      </c>
      <c r="G10" s="39"/>
      <c r="H10" s="39"/>
      <c r="I10" s="39"/>
      <c r="J10" s="39"/>
      <c r="K10" s="39"/>
      <c r="L10" s="39"/>
      <c r="M10" s="29" t="s">
        <v>29</v>
      </c>
      <c r="N10" s="39"/>
      <c r="O10" s="34" t="s">
        <v>30</v>
      </c>
      <c r="P10" s="39"/>
      <c r="Q10" s="39"/>
      <c r="R10" s="40"/>
    </row>
    <row r="11" spans="1:66" s="1" customFormat="1" ht="14.45" customHeight="1">
      <c r="B11" s="38"/>
      <c r="C11" s="39"/>
      <c r="D11" s="32" t="s">
        <v>31</v>
      </c>
      <c r="E11" s="39"/>
      <c r="F11" s="39"/>
      <c r="G11" s="39"/>
      <c r="H11" s="39"/>
      <c r="I11" s="39"/>
      <c r="J11" s="39"/>
      <c r="K11" s="39"/>
      <c r="L11" s="39"/>
      <c r="M11" s="32" t="s">
        <v>32</v>
      </c>
      <c r="N11" s="39"/>
      <c r="O11" s="238" t="s">
        <v>33</v>
      </c>
      <c r="P11" s="238"/>
      <c r="Q11" s="39"/>
      <c r="R11" s="40"/>
    </row>
    <row r="12" spans="1:66" s="1" customFormat="1" ht="18" customHeight="1">
      <c r="B12" s="38"/>
      <c r="C12" s="39"/>
      <c r="D12" s="39"/>
      <c r="E12" s="30" t="s">
        <v>34</v>
      </c>
      <c r="F12" s="39"/>
      <c r="G12" s="39"/>
      <c r="H12" s="39"/>
      <c r="I12" s="39"/>
      <c r="J12" s="39"/>
      <c r="K12" s="39"/>
      <c r="L12" s="39"/>
      <c r="M12" s="32" t="s">
        <v>35</v>
      </c>
      <c r="N12" s="39"/>
      <c r="O12" s="238" t="s">
        <v>36</v>
      </c>
      <c r="P12" s="238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2" t="s">
        <v>37</v>
      </c>
      <c r="E14" s="39"/>
      <c r="F14" s="39"/>
      <c r="G14" s="39"/>
      <c r="H14" s="39"/>
      <c r="I14" s="39"/>
      <c r="J14" s="39"/>
      <c r="K14" s="39"/>
      <c r="L14" s="39"/>
      <c r="M14" s="32" t="s">
        <v>32</v>
      </c>
      <c r="N14" s="39"/>
      <c r="O14" s="300" t="str">
        <f>IF('Rekapitulace stavby'!AN13="","",'Rekapitulace stavby'!AN13)</f>
        <v>Vyplň údaj</v>
      </c>
      <c r="P14" s="238"/>
      <c r="Q14" s="39"/>
      <c r="R14" s="40"/>
    </row>
    <row r="15" spans="1:66" s="1" customFormat="1" ht="18" customHeight="1">
      <c r="B15" s="38"/>
      <c r="C15" s="39"/>
      <c r="D15" s="39"/>
      <c r="E15" s="300" t="str">
        <f>IF('Rekapitulace stavby'!E14="","",'Rekapitulace stavby'!E14)</f>
        <v>Vyplň údaj</v>
      </c>
      <c r="F15" s="301"/>
      <c r="G15" s="301"/>
      <c r="H15" s="301"/>
      <c r="I15" s="301"/>
      <c r="J15" s="301"/>
      <c r="K15" s="301"/>
      <c r="L15" s="301"/>
      <c r="M15" s="32" t="s">
        <v>35</v>
      </c>
      <c r="N15" s="39"/>
      <c r="O15" s="300" t="str">
        <f>IF('Rekapitulace stavby'!AN14="","",'Rekapitulace stavby'!AN14)</f>
        <v>Vyplň údaj</v>
      </c>
      <c r="P15" s="238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2" t="s">
        <v>39</v>
      </c>
      <c r="E17" s="39"/>
      <c r="F17" s="39"/>
      <c r="G17" s="39"/>
      <c r="H17" s="39"/>
      <c r="I17" s="39"/>
      <c r="J17" s="39"/>
      <c r="K17" s="39"/>
      <c r="L17" s="39"/>
      <c r="M17" s="32" t="s">
        <v>32</v>
      </c>
      <c r="N17" s="39"/>
      <c r="O17" s="238" t="s">
        <v>40</v>
      </c>
      <c r="P17" s="238"/>
      <c r="Q17" s="39"/>
      <c r="R17" s="40"/>
    </row>
    <row r="18" spans="2:18" s="1" customFormat="1" ht="18" customHeight="1">
      <c r="B18" s="38"/>
      <c r="C18" s="39"/>
      <c r="D18" s="39"/>
      <c r="E18" s="30" t="s">
        <v>41</v>
      </c>
      <c r="F18" s="39"/>
      <c r="G18" s="39"/>
      <c r="H18" s="39"/>
      <c r="I18" s="39"/>
      <c r="J18" s="39"/>
      <c r="K18" s="39"/>
      <c r="L18" s="39"/>
      <c r="M18" s="32" t="s">
        <v>35</v>
      </c>
      <c r="N18" s="39"/>
      <c r="O18" s="238" t="s">
        <v>5</v>
      </c>
      <c r="P18" s="238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2" t="s">
        <v>43</v>
      </c>
      <c r="E20" s="39"/>
      <c r="F20" s="39"/>
      <c r="G20" s="39"/>
      <c r="H20" s="39"/>
      <c r="I20" s="39"/>
      <c r="J20" s="39"/>
      <c r="K20" s="39"/>
      <c r="L20" s="39"/>
      <c r="M20" s="32" t="s">
        <v>32</v>
      </c>
      <c r="N20" s="39"/>
      <c r="O20" s="238" t="str">
        <f>IF('Rekapitulace stavby'!AN19="","",'Rekapitulace stavby'!AN19)</f>
        <v/>
      </c>
      <c r="P20" s="238"/>
      <c r="Q20" s="39"/>
      <c r="R20" s="40"/>
    </row>
    <row r="21" spans="2:18" s="1" customFormat="1" ht="18" customHeight="1">
      <c r="B21" s="38"/>
      <c r="C21" s="39"/>
      <c r="D21" s="39"/>
      <c r="E21" s="30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2" t="s">
        <v>35</v>
      </c>
      <c r="N21" s="39"/>
      <c r="O21" s="238" t="str">
        <f>IF('Rekapitulace stavby'!AN20="","",'Rekapitulace stavby'!AN20)</f>
        <v/>
      </c>
      <c r="P21" s="238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2" t="s">
        <v>45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43" t="s">
        <v>5</v>
      </c>
      <c r="F24" s="243"/>
      <c r="G24" s="243"/>
      <c r="H24" s="243"/>
      <c r="I24" s="243"/>
      <c r="J24" s="243"/>
      <c r="K24" s="243"/>
      <c r="L24" s="243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133</v>
      </c>
      <c r="E27" s="39"/>
      <c r="F27" s="39"/>
      <c r="G27" s="39"/>
      <c r="H27" s="39"/>
      <c r="I27" s="39"/>
      <c r="J27" s="39"/>
      <c r="K27" s="39"/>
      <c r="L27" s="39"/>
      <c r="M27" s="244">
        <f>N87</f>
        <v>0</v>
      </c>
      <c r="N27" s="244"/>
      <c r="O27" s="244"/>
      <c r="P27" s="244"/>
      <c r="Q27" s="39"/>
      <c r="R27" s="40"/>
    </row>
    <row r="28" spans="2:18" s="1" customFormat="1" ht="14.45" customHeight="1">
      <c r="B28" s="38"/>
      <c r="C28" s="39"/>
      <c r="D28" s="37" t="s">
        <v>116</v>
      </c>
      <c r="E28" s="39"/>
      <c r="F28" s="39"/>
      <c r="G28" s="39"/>
      <c r="H28" s="39"/>
      <c r="I28" s="39"/>
      <c r="J28" s="39"/>
      <c r="K28" s="39"/>
      <c r="L28" s="39"/>
      <c r="M28" s="244">
        <f>N115</f>
        <v>0</v>
      </c>
      <c r="N28" s="244"/>
      <c r="O28" s="244"/>
      <c r="P28" s="244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49</v>
      </c>
      <c r="E30" s="39"/>
      <c r="F30" s="39"/>
      <c r="G30" s="39"/>
      <c r="H30" s="39"/>
      <c r="I30" s="39"/>
      <c r="J30" s="39"/>
      <c r="K30" s="39"/>
      <c r="L30" s="39"/>
      <c r="M30" s="298">
        <f>ROUND(M27+M28,2)</f>
        <v>0</v>
      </c>
      <c r="N30" s="281"/>
      <c r="O30" s="281"/>
      <c r="P30" s="281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50</v>
      </c>
      <c r="E32" s="45" t="s">
        <v>51</v>
      </c>
      <c r="F32" s="46">
        <v>0.21</v>
      </c>
      <c r="G32" s="121" t="s">
        <v>52</v>
      </c>
      <c r="H32" s="295">
        <f>(SUM(BE115:BE122)+SUM(BE140:BE616))</f>
        <v>0</v>
      </c>
      <c r="I32" s="281"/>
      <c r="J32" s="281"/>
      <c r="K32" s="39"/>
      <c r="L32" s="39"/>
      <c r="M32" s="295">
        <f>ROUND((SUM(BE115:BE122)+SUM(BE140:BE616)), 2)*F32</f>
        <v>0</v>
      </c>
      <c r="N32" s="281"/>
      <c r="O32" s="281"/>
      <c r="P32" s="281"/>
      <c r="Q32" s="39"/>
      <c r="R32" s="40"/>
    </row>
    <row r="33" spans="2:18" s="1" customFormat="1" ht="14.45" customHeight="1">
      <c r="B33" s="38"/>
      <c r="C33" s="39"/>
      <c r="D33" s="39"/>
      <c r="E33" s="45" t="s">
        <v>53</v>
      </c>
      <c r="F33" s="46">
        <v>0.15</v>
      </c>
      <c r="G33" s="121" t="s">
        <v>52</v>
      </c>
      <c r="H33" s="295">
        <f>(SUM(BF115:BF122)+SUM(BF140:BF616))</f>
        <v>0</v>
      </c>
      <c r="I33" s="281"/>
      <c r="J33" s="281"/>
      <c r="K33" s="39"/>
      <c r="L33" s="39"/>
      <c r="M33" s="295">
        <f>ROUND((SUM(BF115:BF122)+SUM(BF140:BF616)), 2)*F33</f>
        <v>0</v>
      </c>
      <c r="N33" s="281"/>
      <c r="O33" s="281"/>
      <c r="P33" s="281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54</v>
      </c>
      <c r="F34" s="46">
        <v>0.21</v>
      </c>
      <c r="G34" s="121" t="s">
        <v>52</v>
      </c>
      <c r="H34" s="295">
        <f>(SUM(BG115:BG122)+SUM(BG140:BG616))</f>
        <v>0</v>
      </c>
      <c r="I34" s="281"/>
      <c r="J34" s="281"/>
      <c r="K34" s="39"/>
      <c r="L34" s="39"/>
      <c r="M34" s="295">
        <v>0</v>
      </c>
      <c r="N34" s="281"/>
      <c r="O34" s="281"/>
      <c r="P34" s="281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55</v>
      </c>
      <c r="F35" s="46">
        <v>0.15</v>
      </c>
      <c r="G35" s="121" t="s">
        <v>52</v>
      </c>
      <c r="H35" s="295">
        <f>(SUM(BH115:BH122)+SUM(BH140:BH616))</f>
        <v>0</v>
      </c>
      <c r="I35" s="281"/>
      <c r="J35" s="281"/>
      <c r="K35" s="39"/>
      <c r="L35" s="39"/>
      <c r="M35" s="295">
        <v>0</v>
      </c>
      <c r="N35" s="281"/>
      <c r="O35" s="281"/>
      <c r="P35" s="281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56</v>
      </c>
      <c r="F36" s="46">
        <v>0</v>
      </c>
      <c r="G36" s="121" t="s">
        <v>52</v>
      </c>
      <c r="H36" s="295">
        <f>(SUM(BI115:BI122)+SUM(BI140:BI616))</f>
        <v>0</v>
      </c>
      <c r="I36" s="281"/>
      <c r="J36" s="281"/>
      <c r="K36" s="39"/>
      <c r="L36" s="39"/>
      <c r="M36" s="295">
        <v>0</v>
      </c>
      <c r="N36" s="281"/>
      <c r="O36" s="281"/>
      <c r="P36" s="281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57</v>
      </c>
      <c r="E38" s="78"/>
      <c r="F38" s="78"/>
      <c r="G38" s="123" t="s">
        <v>58</v>
      </c>
      <c r="H38" s="124" t="s">
        <v>59</v>
      </c>
      <c r="I38" s="78"/>
      <c r="J38" s="78"/>
      <c r="K38" s="78"/>
      <c r="L38" s="296">
        <f>SUM(M30:M36)</f>
        <v>0</v>
      </c>
      <c r="M38" s="296"/>
      <c r="N38" s="296"/>
      <c r="O38" s="296"/>
      <c r="P38" s="297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s="1" customFormat="1" ht="15">
      <c r="B49" s="38"/>
      <c r="C49" s="39"/>
      <c r="D49" s="53" t="s">
        <v>60</v>
      </c>
      <c r="E49" s="54"/>
      <c r="F49" s="54"/>
      <c r="G49" s="54"/>
      <c r="H49" s="55"/>
      <c r="I49" s="39"/>
      <c r="J49" s="53" t="s">
        <v>61</v>
      </c>
      <c r="K49" s="54"/>
      <c r="L49" s="54"/>
      <c r="M49" s="54"/>
      <c r="N49" s="54"/>
      <c r="O49" s="54"/>
      <c r="P49" s="55"/>
      <c r="Q49" s="39"/>
      <c r="R49" s="40"/>
    </row>
    <row r="50" spans="2:18">
      <c r="B50" s="24"/>
      <c r="C50" s="28"/>
      <c r="D50" s="56"/>
      <c r="E50" s="28"/>
      <c r="F50" s="28"/>
      <c r="G50" s="28"/>
      <c r="H50" s="57"/>
      <c r="I50" s="28"/>
      <c r="J50" s="56"/>
      <c r="K50" s="28"/>
      <c r="L50" s="28"/>
      <c r="M50" s="28"/>
      <c r="N50" s="28"/>
      <c r="O50" s="28"/>
      <c r="P50" s="57"/>
      <c r="Q50" s="28"/>
      <c r="R50" s="25"/>
    </row>
    <row r="51" spans="2:18">
      <c r="B51" s="24"/>
      <c r="C51" s="28"/>
      <c r="D51" s="56"/>
      <c r="E51" s="28"/>
      <c r="F51" s="28"/>
      <c r="G51" s="28"/>
      <c r="H51" s="57"/>
      <c r="I51" s="28"/>
      <c r="J51" s="56"/>
      <c r="K51" s="28"/>
      <c r="L51" s="28"/>
      <c r="M51" s="28"/>
      <c r="N51" s="28"/>
      <c r="O51" s="28"/>
      <c r="P51" s="57"/>
      <c r="Q51" s="28"/>
      <c r="R51" s="25"/>
    </row>
    <row r="52" spans="2:18">
      <c r="B52" s="24"/>
      <c r="C52" s="28"/>
      <c r="D52" s="56"/>
      <c r="E52" s="28"/>
      <c r="F52" s="28"/>
      <c r="G52" s="28"/>
      <c r="H52" s="57"/>
      <c r="I52" s="28"/>
      <c r="J52" s="56"/>
      <c r="K52" s="28"/>
      <c r="L52" s="28"/>
      <c r="M52" s="28"/>
      <c r="N52" s="28"/>
      <c r="O52" s="28"/>
      <c r="P52" s="57"/>
      <c r="Q52" s="28"/>
      <c r="R52" s="25"/>
    </row>
    <row r="53" spans="2:18">
      <c r="B53" s="24"/>
      <c r="C53" s="28"/>
      <c r="D53" s="56"/>
      <c r="E53" s="28"/>
      <c r="F53" s="28"/>
      <c r="G53" s="28"/>
      <c r="H53" s="57"/>
      <c r="I53" s="28"/>
      <c r="J53" s="56"/>
      <c r="K53" s="28"/>
      <c r="L53" s="28"/>
      <c r="M53" s="28"/>
      <c r="N53" s="28"/>
      <c r="O53" s="28"/>
      <c r="P53" s="57"/>
      <c r="Q53" s="28"/>
      <c r="R53" s="25"/>
    </row>
    <row r="54" spans="2:18">
      <c r="B54" s="24"/>
      <c r="C54" s="28"/>
      <c r="D54" s="56"/>
      <c r="E54" s="28"/>
      <c r="F54" s="28"/>
      <c r="G54" s="28"/>
      <c r="H54" s="57"/>
      <c r="I54" s="28"/>
      <c r="J54" s="56"/>
      <c r="K54" s="28"/>
      <c r="L54" s="28"/>
      <c r="M54" s="28"/>
      <c r="N54" s="28"/>
      <c r="O54" s="28"/>
      <c r="P54" s="57"/>
      <c r="Q54" s="28"/>
      <c r="R54" s="25"/>
    </row>
    <row r="55" spans="2:18">
      <c r="B55" s="24"/>
      <c r="C55" s="28"/>
      <c r="D55" s="56"/>
      <c r="E55" s="28"/>
      <c r="F55" s="28"/>
      <c r="G55" s="28"/>
      <c r="H55" s="57"/>
      <c r="I55" s="28"/>
      <c r="J55" s="56"/>
      <c r="K55" s="28"/>
      <c r="L55" s="28"/>
      <c r="M55" s="28"/>
      <c r="N55" s="28"/>
      <c r="O55" s="28"/>
      <c r="P55" s="57"/>
      <c r="Q55" s="28"/>
      <c r="R55" s="25"/>
    </row>
    <row r="56" spans="2:18">
      <c r="B56" s="24"/>
      <c r="C56" s="28"/>
      <c r="D56" s="56"/>
      <c r="E56" s="28"/>
      <c r="F56" s="28"/>
      <c r="G56" s="28"/>
      <c r="H56" s="57"/>
      <c r="I56" s="28"/>
      <c r="J56" s="56"/>
      <c r="K56" s="28"/>
      <c r="L56" s="28"/>
      <c r="M56" s="28"/>
      <c r="N56" s="28"/>
      <c r="O56" s="28"/>
      <c r="P56" s="57"/>
      <c r="Q56" s="28"/>
      <c r="R56" s="25"/>
    </row>
    <row r="57" spans="2:18">
      <c r="B57" s="24"/>
      <c r="C57" s="28"/>
      <c r="D57" s="56"/>
      <c r="E57" s="28"/>
      <c r="F57" s="28"/>
      <c r="G57" s="28"/>
      <c r="H57" s="57"/>
      <c r="I57" s="28"/>
      <c r="J57" s="56"/>
      <c r="K57" s="28"/>
      <c r="L57" s="28"/>
      <c r="M57" s="28"/>
      <c r="N57" s="28"/>
      <c r="O57" s="28"/>
      <c r="P57" s="57"/>
      <c r="Q57" s="28"/>
      <c r="R57" s="25"/>
    </row>
    <row r="58" spans="2:18" s="1" customFormat="1" ht="15">
      <c r="B58" s="38"/>
      <c r="C58" s="39"/>
      <c r="D58" s="58" t="s">
        <v>62</v>
      </c>
      <c r="E58" s="59"/>
      <c r="F58" s="59"/>
      <c r="G58" s="60" t="s">
        <v>63</v>
      </c>
      <c r="H58" s="61"/>
      <c r="I58" s="39"/>
      <c r="J58" s="58" t="s">
        <v>62</v>
      </c>
      <c r="K58" s="59"/>
      <c r="L58" s="59"/>
      <c r="M58" s="59"/>
      <c r="N58" s="60" t="s">
        <v>63</v>
      </c>
      <c r="O58" s="59"/>
      <c r="P58" s="61"/>
      <c r="Q58" s="39"/>
      <c r="R58" s="40"/>
    </row>
    <row r="59" spans="2:18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5"/>
    </row>
    <row r="60" spans="2:18" s="1" customFormat="1" ht="15">
      <c r="B60" s="38"/>
      <c r="C60" s="39"/>
      <c r="D60" s="53" t="s">
        <v>64</v>
      </c>
      <c r="E60" s="54"/>
      <c r="F60" s="54"/>
      <c r="G60" s="54"/>
      <c r="H60" s="55"/>
      <c r="I60" s="39"/>
      <c r="J60" s="53" t="s">
        <v>65</v>
      </c>
      <c r="K60" s="54"/>
      <c r="L60" s="54"/>
      <c r="M60" s="54"/>
      <c r="N60" s="54"/>
      <c r="O60" s="54"/>
      <c r="P60" s="55"/>
      <c r="Q60" s="39"/>
      <c r="R60" s="40"/>
    </row>
    <row r="61" spans="2:18">
      <c r="B61" s="24"/>
      <c r="C61" s="28"/>
      <c r="D61" s="56"/>
      <c r="E61" s="28"/>
      <c r="F61" s="28"/>
      <c r="G61" s="28"/>
      <c r="H61" s="57"/>
      <c r="I61" s="28"/>
      <c r="J61" s="56"/>
      <c r="K61" s="28"/>
      <c r="L61" s="28"/>
      <c r="M61" s="28"/>
      <c r="N61" s="28"/>
      <c r="O61" s="28"/>
      <c r="P61" s="57"/>
      <c r="Q61" s="28"/>
      <c r="R61" s="25"/>
    </row>
    <row r="62" spans="2:18">
      <c r="B62" s="24"/>
      <c r="C62" s="28"/>
      <c r="D62" s="56"/>
      <c r="E62" s="28"/>
      <c r="F62" s="28"/>
      <c r="G62" s="28"/>
      <c r="H62" s="57"/>
      <c r="I62" s="28"/>
      <c r="J62" s="56"/>
      <c r="K62" s="28"/>
      <c r="L62" s="28"/>
      <c r="M62" s="28"/>
      <c r="N62" s="28"/>
      <c r="O62" s="28"/>
      <c r="P62" s="57"/>
      <c r="Q62" s="28"/>
      <c r="R62" s="25"/>
    </row>
    <row r="63" spans="2:18">
      <c r="B63" s="24"/>
      <c r="C63" s="28"/>
      <c r="D63" s="56"/>
      <c r="E63" s="28"/>
      <c r="F63" s="28"/>
      <c r="G63" s="28"/>
      <c r="H63" s="57"/>
      <c r="I63" s="28"/>
      <c r="J63" s="56"/>
      <c r="K63" s="28"/>
      <c r="L63" s="28"/>
      <c r="M63" s="28"/>
      <c r="N63" s="28"/>
      <c r="O63" s="28"/>
      <c r="P63" s="57"/>
      <c r="Q63" s="28"/>
      <c r="R63" s="25"/>
    </row>
    <row r="64" spans="2:18">
      <c r="B64" s="24"/>
      <c r="C64" s="28"/>
      <c r="D64" s="56"/>
      <c r="E64" s="28"/>
      <c r="F64" s="28"/>
      <c r="G64" s="28"/>
      <c r="H64" s="57"/>
      <c r="I64" s="28"/>
      <c r="J64" s="56"/>
      <c r="K64" s="28"/>
      <c r="L64" s="28"/>
      <c r="M64" s="28"/>
      <c r="N64" s="28"/>
      <c r="O64" s="28"/>
      <c r="P64" s="57"/>
      <c r="Q64" s="28"/>
      <c r="R64" s="25"/>
    </row>
    <row r="65" spans="2:18">
      <c r="B65" s="24"/>
      <c r="C65" s="28"/>
      <c r="D65" s="56"/>
      <c r="E65" s="28"/>
      <c r="F65" s="28"/>
      <c r="G65" s="28"/>
      <c r="H65" s="57"/>
      <c r="I65" s="28"/>
      <c r="J65" s="56"/>
      <c r="K65" s="28"/>
      <c r="L65" s="28"/>
      <c r="M65" s="28"/>
      <c r="N65" s="28"/>
      <c r="O65" s="28"/>
      <c r="P65" s="57"/>
      <c r="Q65" s="28"/>
      <c r="R65" s="25"/>
    </row>
    <row r="66" spans="2:18">
      <c r="B66" s="24"/>
      <c r="C66" s="28"/>
      <c r="D66" s="56"/>
      <c r="E66" s="28"/>
      <c r="F66" s="28"/>
      <c r="G66" s="28"/>
      <c r="H66" s="57"/>
      <c r="I66" s="28"/>
      <c r="J66" s="56"/>
      <c r="K66" s="28"/>
      <c r="L66" s="28"/>
      <c r="M66" s="28"/>
      <c r="N66" s="28"/>
      <c r="O66" s="28"/>
      <c r="P66" s="57"/>
      <c r="Q66" s="28"/>
      <c r="R66" s="25"/>
    </row>
    <row r="67" spans="2:18">
      <c r="B67" s="24"/>
      <c r="C67" s="28"/>
      <c r="D67" s="56"/>
      <c r="E67" s="28"/>
      <c r="F67" s="28"/>
      <c r="G67" s="28"/>
      <c r="H67" s="57"/>
      <c r="I67" s="28"/>
      <c r="J67" s="56"/>
      <c r="K67" s="28"/>
      <c r="L67" s="28"/>
      <c r="M67" s="28"/>
      <c r="N67" s="28"/>
      <c r="O67" s="28"/>
      <c r="P67" s="57"/>
      <c r="Q67" s="28"/>
      <c r="R67" s="25"/>
    </row>
    <row r="68" spans="2:18">
      <c r="B68" s="24"/>
      <c r="C68" s="28"/>
      <c r="D68" s="56"/>
      <c r="E68" s="28"/>
      <c r="F68" s="28"/>
      <c r="G68" s="28"/>
      <c r="H68" s="57"/>
      <c r="I68" s="28"/>
      <c r="J68" s="56"/>
      <c r="K68" s="28"/>
      <c r="L68" s="28"/>
      <c r="M68" s="28"/>
      <c r="N68" s="28"/>
      <c r="O68" s="28"/>
      <c r="P68" s="57"/>
      <c r="Q68" s="28"/>
      <c r="R68" s="25"/>
    </row>
    <row r="69" spans="2:18" s="1" customFormat="1" ht="15">
      <c r="B69" s="38"/>
      <c r="C69" s="39"/>
      <c r="D69" s="58" t="s">
        <v>62</v>
      </c>
      <c r="E69" s="59"/>
      <c r="F69" s="59"/>
      <c r="G69" s="60" t="s">
        <v>63</v>
      </c>
      <c r="H69" s="61"/>
      <c r="I69" s="39"/>
      <c r="J69" s="58" t="s">
        <v>62</v>
      </c>
      <c r="K69" s="59"/>
      <c r="L69" s="59"/>
      <c r="M69" s="59"/>
      <c r="N69" s="60" t="s">
        <v>63</v>
      </c>
      <c r="O69" s="59"/>
      <c r="P69" s="61"/>
      <c r="Q69" s="39"/>
      <c r="R69" s="40"/>
    </row>
    <row r="70" spans="2:18" s="1" customFormat="1" ht="14.45" customHeight="1"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4"/>
    </row>
    <row r="74" spans="2:18" s="1" customFormat="1" ht="6.95" customHeight="1"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7"/>
    </row>
    <row r="75" spans="2:18" s="1" customFormat="1" ht="36.950000000000003" customHeight="1">
      <c r="B75" s="38"/>
      <c r="C75" s="218" t="s">
        <v>134</v>
      </c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40"/>
    </row>
    <row r="76" spans="2:18" s="1" customFormat="1" ht="6.95" customHeigh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40"/>
    </row>
    <row r="77" spans="2:18" s="1" customFormat="1" ht="30" customHeight="1">
      <c r="B77" s="38"/>
      <c r="C77" s="32" t="s">
        <v>19</v>
      </c>
      <c r="D77" s="39"/>
      <c r="E77" s="39"/>
      <c r="F77" s="282" t="str">
        <f>F6</f>
        <v>SOU opravárenské Králíky - dokončení rekonstrukce DM</v>
      </c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39"/>
      <c r="R77" s="40"/>
    </row>
    <row r="78" spans="2:18" s="1" customFormat="1" ht="36.950000000000003" customHeight="1">
      <c r="B78" s="38"/>
      <c r="C78" s="72" t="s">
        <v>128</v>
      </c>
      <c r="D78" s="39"/>
      <c r="E78" s="39"/>
      <c r="F78" s="220" t="str">
        <f>F7</f>
        <v>A - Stavební část</v>
      </c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39"/>
      <c r="R78" s="40"/>
    </row>
    <row r="79" spans="2:18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</row>
    <row r="80" spans="2:18" s="1" customFormat="1" ht="18" customHeight="1">
      <c r="B80" s="38"/>
      <c r="C80" s="32" t="s">
        <v>25</v>
      </c>
      <c r="D80" s="39"/>
      <c r="E80" s="39"/>
      <c r="F80" s="30" t="str">
        <f>F9</f>
        <v>Králíky Předměstí čp.429</v>
      </c>
      <c r="G80" s="39"/>
      <c r="H80" s="39"/>
      <c r="I80" s="39"/>
      <c r="J80" s="39"/>
      <c r="K80" s="32" t="s">
        <v>27</v>
      </c>
      <c r="L80" s="39"/>
      <c r="M80" s="284" t="str">
        <f>IF(O9="","",O9)</f>
        <v>31. 10. 2017</v>
      </c>
      <c r="N80" s="284"/>
      <c r="O80" s="284"/>
      <c r="P80" s="284"/>
      <c r="Q80" s="39"/>
      <c r="R80" s="40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5">
      <c r="B82" s="38"/>
      <c r="C82" s="32" t="s">
        <v>31</v>
      </c>
      <c r="D82" s="39"/>
      <c r="E82" s="39"/>
      <c r="F82" s="30" t="str">
        <f>E12</f>
        <v>Pardubický kraj</v>
      </c>
      <c r="G82" s="39"/>
      <c r="H82" s="39"/>
      <c r="I82" s="39"/>
      <c r="J82" s="39"/>
      <c r="K82" s="32" t="s">
        <v>39</v>
      </c>
      <c r="L82" s="39"/>
      <c r="M82" s="238" t="str">
        <f>E18</f>
        <v>Ing. Pavel Švestka</v>
      </c>
      <c r="N82" s="238"/>
      <c r="O82" s="238"/>
      <c r="P82" s="238"/>
      <c r="Q82" s="238"/>
      <c r="R82" s="40"/>
    </row>
    <row r="83" spans="2:47" s="1" customFormat="1" ht="14.45" customHeight="1">
      <c r="B83" s="38"/>
      <c r="C83" s="32" t="s">
        <v>37</v>
      </c>
      <c r="D83" s="39"/>
      <c r="E83" s="39"/>
      <c r="F83" s="30" t="str">
        <f>IF(E15="","",E15)</f>
        <v>Vyplň údaj</v>
      </c>
      <c r="G83" s="39"/>
      <c r="H83" s="39"/>
      <c r="I83" s="39"/>
      <c r="J83" s="39"/>
      <c r="K83" s="32" t="s">
        <v>43</v>
      </c>
      <c r="L83" s="39"/>
      <c r="M83" s="238" t="str">
        <f>E21</f>
        <v xml:space="preserve"> </v>
      </c>
      <c r="N83" s="238"/>
      <c r="O83" s="238"/>
      <c r="P83" s="238"/>
      <c r="Q83" s="238"/>
      <c r="R83" s="40"/>
    </row>
    <row r="84" spans="2:47" s="1" customFormat="1" ht="10.3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40"/>
    </row>
    <row r="85" spans="2:47" s="1" customFormat="1" ht="29.25" customHeight="1">
      <c r="B85" s="38"/>
      <c r="C85" s="293" t="s">
        <v>135</v>
      </c>
      <c r="D85" s="294"/>
      <c r="E85" s="294"/>
      <c r="F85" s="294"/>
      <c r="G85" s="294"/>
      <c r="H85" s="117"/>
      <c r="I85" s="117"/>
      <c r="J85" s="117"/>
      <c r="K85" s="117"/>
      <c r="L85" s="117"/>
      <c r="M85" s="117"/>
      <c r="N85" s="293" t="s">
        <v>136</v>
      </c>
      <c r="O85" s="294"/>
      <c r="P85" s="294"/>
      <c r="Q85" s="294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125" t="s">
        <v>137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02">
        <f>N140</f>
        <v>0</v>
      </c>
      <c r="O87" s="291"/>
      <c r="P87" s="291"/>
      <c r="Q87" s="291"/>
      <c r="R87" s="40"/>
      <c r="AU87" s="20" t="s">
        <v>138</v>
      </c>
    </row>
    <row r="88" spans="2:47" s="6" customFormat="1" ht="24.95" customHeight="1">
      <c r="B88" s="126"/>
      <c r="C88" s="127"/>
      <c r="D88" s="128" t="s">
        <v>139</v>
      </c>
      <c r="E88" s="127"/>
      <c r="F88" s="127"/>
      <c r="G88" s="127"/>
      <c r="H88" s="127"/>
      <c r="I88" s="127"/>
      <c r="J88" s="127"/>
      <c r="K88" s="127"/>
      <c r="L88" s="127"/>
      <c r="M88" s="127"/>
      <c r="N88" s="262">
        <f>N141</f>
        <v>0</v>
      </c>
      <c r="O88" s="290"/>
      <c r="P88" s="290"/>
      <c r="Q88" s="290"/>
      <c r="R88" s="129"/>
    </row>
    <row r="89" spans="2:47" s="7" customFormat="1" ht="19.899999999999999" customHeight="1">
      <c r="B89" s="130"/>
      <c r="C89" s="131"/>
      <c r="D89" s="105" t="s">
        <v>140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09">
        <f>N142</f>
        <v>0</v>
      </c>
      <c r="O89" s="289"/>
      <c r="P89" s="289"/>
      <c r="Q89" s="289"/>
      <c r="R89" s="132"/>
    </row>
    <row r="90" spans="2:47" s="7" customFormat="1" ht="19.899999999999999" customHeight="1">
      <c r="B90" s="130"/>
      <c r="C90" s="131"/>
      <c r="D90" s="105" t="s">
        <v>141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09">
        <f>N145</f>
        <v>0</v>
      </c>
      <c r="O90" s="289"/>
      <c r="P90" s="289"/>
      <c r="Q90" s="289"/>
      <c r="R90" s="132"/>
    </row>
    <row r="91" spans="2:47" s="7" customFormat="1" ht="19.899999999999999" customHeight="1">
      <c r="B91" s="130"/>
      <c r="C91" s="131"/>
      <c r="D91" s="105" t="s">
        <v>142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09">
        <f>N158</f>
        <v>0</v>
      </c>
      <c r="O91" s="289"/>
      <c r="P91" s="289"/>
      <c r="Q91" s="289"/>
      <c r="R91" s="132"/>
    </row>
    <row r="92" spans="2:47" s="7" customFormat="1" ht="19.899999999999999" customHeight="1">
      <c r="B92" s="130"/>
      <c r="C92" s="131"/>
      <c r="D92" s="105" t="s">
        <v>143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09">
        <f>N178</f>
        <v>0</v>
      </c>
      <c r="O92" s="289"/>
      <c r="P92" s="289"/>
      <c r="Q92" s="289"/>
      <c r="R92" s="132"/>
    </row>
    <row r="93" spans="2:47" s="7" customFormat="1" ht="14.85" customHeight="1">
      <c r="B93" s="130"/>
      <c r="C93" s="131"/>
      <c r="D93" s="105" t="s">
        <v>144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09">
        <f>N233</f>
        <v>0</v>
      </c>
      <c r="O93" s="289"/>
      <c r="P93" s="289"/>
      <c r="Q93" s="289"/>
      <c r="R93" s="132"/>
    </row>
    <row r="94" spans="2:47" s="7" customFormat="1" ht="19.899999999999999" customHeight="1">
      <c r="B94" s="130"/>
      <c r="C94" s="131"/>
      <c r="D94" s="105" t="s">
        <v>145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09">
        <f>N236</f>
        <v>0</v>
      </c>
      <c r="O94" s="289"/>
      <c r="P94" s="289"/>
      <c r="Q94" s="289"/>
      <c r="R94" s="132"/>
    </row>
    <row r="95" spans="2:47" s="7" customFormat="1" ht="19.899999999999999" customHeight="1">
      <c r="B95" s="130"/>
      <c r="C95" s="131"/>
      <c r="D95" s="105" t="s">
        <v>146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09">
        <f>N319</f>
        <v>0</v>
      </c>
      <c r="O95" s="289"/>
      <c r="P95" s="289"/>
      <c r="Q95" s="289"/>
      <c r="R95" s="132"/>
    </row>
    <row r="96" spans="2:47" s="7" customFormat="1" ht="19.899999999999999" customHeight="1">
      <c r="B96" s="130"/>
      <c r="C96" s="131"/>
      <c r="D96" s="105" t="s">
        <v>147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09">
        <f>N393</f>
        <v>0</v>
      </c>
      <c r="O96" s="289"/>
      <c r="P96" s="289"/>
      <c r="Q96" s="289"/>
      <c r="R96" s="132"/>
    </row>
    <row r="97" spans="2:18" s="7" customFormat="1" ht="19.899999999999999" customHeight="1">
      <c r="B97" s="130"/>
      <c r="C97" s="131"/>
      <c r="D97" s="105" t="s">
        <v>148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09">
        <f>N397</f>
        <v>0</v>
      </c>
      <c r="O97" s="289"/>
      <c r="P97" s="289"/>
      <c r="Q97" s="289"/>
      <c r="R97" s="132"/>
    </row>
    <row r="98" spans="2:18" s="6" customFormat="1" ht="24.95" customHeight="1">
      <c r="B98" s="126"/>
      <c r="C98" s="127"/>
      <c r="D98" s="128" t="s">
        <v>149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62">
        <f>N399</f>
        <v>0</v>
      </c>
      <c r="O98" s="290"/>
      <c r="P98" s="290"/>
      <c r="Q98" s="290"/>
      <c r="R98" s="129"/>
    </row>
    <row r="99" spans="2:18" s="6" customFormat="1" ht="24.95" customHeight="1">
      <c r="B99" s="126"/>
      <c r="C99" s="127"/>
      <c r="D99" s="128" t="s">
        <v>150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62">
        <f>N401</f>
        <v>0</v>
      </c>
      <c r="O99" s="290"/>
      <c r="P99" s="290"/>
      <c r="Q99" s="290"/>
      <c r="R99" s="129"/>
    </row>
    <row r="100" spans="2:18" s="7" customFormat="1" ht="19.899999999999999" customHeight="1">
      <c r="B100" s="130"/>
      <c r="C100" s="131"/>
      <c r="D100" s="105" t="s">
        <v>151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09">
        <f>N402</f>
        <v>0</v>
      </c>
      <c r="O100" s="289"/>
      <c r="P100" s="289"/>
      <c r="Q100" s="289"/>
      <c r="R100" s="132"/>
    </row>
    <row r="101" spans="2:18" s="7" customFormat="1" ht="19.899999999999999" customHeight="1">
      <c r="B101" s="130"/>
      <c r="C101" s="131"/>
      <c r="D101" s="105" t="s">
        <v>152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09">
        <f>N422</f>
        <v>0</v>
      </c>
      <c r="O101" s="289"/>
      <c r="P101" s="289"/>
      <c r="Q101" s="289"/>
      <c r="R101" s="132"/>
    </row>
    <row r="102" spans="2:18" s="7" customFormat="1" ht="19.899999999999999" customHeight="1">
      <c r="B102" s="130"/>
      <c r="C102" s="131"/>
      <c r="D102" s="105" t="s">
        <v>153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09">
        <f>N425</f>
        <v>0</v>
      </c>
      <c r="O102" s="289"/>
      <c r="P102" s="289"/>
      <c r="Q102" s="289"/>
      <c r="R102" s="132"/>
    </row>
    <row r="103" spans="2:18" s="7" customFormat="1" ht="19.899999999999999" customHeight="1">
      <c r="B103" s="130"/>
      <c r="C103" s="131"/>
      <c r="D103" s="105" t="s">
        <v>154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09">
        <f>N438</f>
        <v>0</v>
      </c>
      <c r="O103" s="289"/>
      <c r="P103" s="289"/>
      <c r="Q103" s="289"/>
      <c r="R103" s="132"/>
    </row>
    <row r="104" spans="2:18" s="7" customFormat="1" ht="19.899999999999999" customHeight="1">
      <c r="B104" s="130"/>
      <c r="C104" s="131"/>
      <c r="D104" s="105" t="s">
        <v>155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209">
        <f>N491</f>
        <v>0</v>
      </c>
      <c r="O104" s="289"/>
      <c r="P104" s="289"/>
      <c r="Q104" s="289"/>
      <c r="R104" s="132"/>
    </row>
    <row r="105" spans="2:18" s="7" customFormat="1" ht="19.899999999999999" customHeight="1">
      <c r="B105" s="130"/>
      <c r="C105" s="131"/>
      <c r="D105" s="105" t="s">
        <v>156</v>
      </c>
      <c r="E105" s="131"/>
      <c r="F105" s="131"/>
      <c r="G105" s="131"/>
      <c r="H105" s="131"/>
      <c r="I105" s="131"/>
      <c r="J105" s="131"/>
      <c r="K105" s="131"/>
      <c r="L105" s="131"/>
      <c r="M105" s="131"/>
      <c r="N105" s="209">
        <f>N501</f>
        <v>0</v>
      </c>
      <c r="O105" s="289"/>
      <c r="P105" s="289"/>
      <c r="Q105" s="289"/>
      <c r="R105" s="132"/>
    </row>
    <row r="106" spans="2:18" s="7" customFormat="1" ht="19.899999999999999" customHeight="1">
      <c r="B106" s="130"/>
      <c r="C106" s="131"/>
      <c r="D106" s="105" t="s">
        <v>157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09">
        <f>N534</f>
        <v>0</v>
      </c>
      <c r="O106" s="289"/>
      <c r="P106" s="289"/>
      <c r="Q106" s="289"/>
      <c r="R106" s="132"/>
    </row>
    <row r="107" spans="2:18" s="7" customFormat="1" ht="19.899999999999999" customHeight="1">
      <c r="B107" s="130"/>
      <c r="C107" s="131"/>
      <c r="D107" s="105" t="s">
        <v>158</v>
      </c>
      <c r="E107" s="131"/>
      <c r="F107" s="131"/>
      <c r="G107" s="131"/>
      <c r="H107" s="131"/>
      <c r="I107" s="131"/>
      <c r="J107" s="131"/>
      <c r="K107" s="131"/>
      <c r="L107" s="131"/>
      <c r="M107" s="131"/>
      <c r="N107" s="209">
        <f>N557</f>
        <v>0</v>
      </c>
      <c r="O107" s="289"/>
      <c r="P107" s="289"/>
      <c r="Q107" s="289"/>
      <c r="R107" s="132"/>
    </row>
    <row r="108" spans="2:18" s="7" customFormat="1" ht="19.899999999999999" customHeight="1">
      <c r="B108" s="130"/>
      <c r="C108" s="131"/>
      <c r="D108" s="105" t="s">
        <v>159</v>
      </c>
      <c r="E108" s="131"/>
      <c r="F108" s="131"/>
      <c r="G108" s="131"/>
      <c r="H108" s="131"/>
      <c r="I108" s="131"/>
      <c r="J108" s="131"/>
      <c r="K108" s="131"/>
      <c r="L108" s="131"/>
      <c r="M108" s="131"/>
      <c r="N108" s="209">
        <f>N590</f>
        <v>0</v>
      </c>
      <c r="O108" s="289"/>
      <c r="P108" s="289"/>
      <c r="Q108" s="289"/>
      <c r="R108" s="132"/>
    </row>
    <row r="109" spans="2:18" s="7" customFormat="1" ht="19.899999999999999" customHeight="1">
      <c r="B109" s="130"/>
      <c r="C109" s="131"/>
      <c r="D109" s="105" t="s">
        <v>160</v>
      </c>
      <c r="E109" s="131"/>
      <c r="F109" s="131"/>
      <c r="G109" s="131"/>
      <c r="H109" s="131"/>
      <c r="I109" s="131"/>
      <c r="J109" s="131"/>
      <c r="K109" s="131"/>
      <c r="L109" s="131"/>
      <c r="M109" s="131"/>
      <c r="N109" s="209">
        <f>N598</f>
        <v>0</v>
      </c>
      <c r="O109" s="289"/>
      <c r="P109" s="289"/>
      <c r="Q109" s="289"/>
      <c r="R109" s="132"/>
    </row>
    <row r="110" spans="2:18" s="6" customFormat="1" ht="24.95" customHeight="1">
      <c r="B110" s="126"/>
      <c r="C110" s="127"/>
      <c r="D110" s="128" t="s">
        <v>161</v>
      </c>
      <c r="E110" s="127"/>
      <c r="F110" s="127"/>
      <c r="G110" s="127"/>
      <c r="H110" s="127"/>
      <c r="I110" s="127"/>
      <c r="J110" s="127"/>
      <c r="K110" s="127"/>
      <c r="L110" s="127"/>
      <c r="M110" s="127"/>
      <c r="N110" s="262">
        <f>N607</f>
        <v>0</v>
      </c>
      <c r="O110" s="290"/>
      <c r="P110" s="290"/>
      <c r="Q110" s="290"/>
      <c r="R110" s="129"/>
    </row>
    <row r="111" spans="2:18" s="6" customFormat="1" ht="24.95" customHeight="1">
      <c r="B111" s="126"/>
      <c r="C111" s="127"/>
      <c r="D111" s="128" t="s">
        <v>162</v>
      </c>
      <c r="E111" s="127"/>
      <c r="F111" s="127"/>
      <c r="G111" s="127"/>
      <c r="H111" s="127"/>
      <c r="I111" s="127"/>
      <c r="J111" s="127"/>
      <c r="K111" s="127"/>
      <c r="L111" s="127"/>
      <c r="M111" s="127"/>
      <c r="N111" s="262">
        <f>N611</f>
        <v>0</v>
      </c>
      <c r="O111" s="290"/>
      <c r="P111" s="290"/>
      <c r="Q111" s="290"/>
      <c r="R111" s="129"/>
    </row>
    <row r="112" spans="2:18" s="7" customFormat="1" ht="19.899999999999999" customHeight="1">
      <c r="B112" s="130"/>
      <c r="C112" s="131"/>
      <c r="D112" s="105" t="s">
        <v>163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09">
        <f>N612</f>
        <v>0</v>
      </c>
      <c r="O112" s="289"/>
      <c r="P112" s="289"/>
      <c r="Q112" s="289"/>
      <c r="R112" s="132"/>
    </row>
    <row r="113" spans="2:65" s="7" customFormat="1" ht="19.899999999999999" customHeight="1">
      <c r="B113" s="130"/>
      <c r="C113" s="131"/>
      <c r="D113" s="105" t="s">
        <v>164</v>
      </c>
      <c r="E113" s="131"/>
      <c r="F113" s="131"/>
      <c r="G113" s="131"/>
      <c r="H113" s="131"/>
      <c r="I113" s="131"/>
      <c r="J113" s="131"/>
      <c r="K113" s="131"/>
      <c r="L113" s="131"/>
      <c r="M113" s="131"/>
      <c r="N113" s="209">
        <f>N615</f>
        <v>0</v>
      </c>
      <c r="O113" s="289"/>
      <c r="P113" s="289"/>
      <c r="Q113" s="289"/>
      <c r="R113" s="132"/>
    </row>
    <row r="114" spans="2:65" s="1" customFormat="1" ht="21.7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29.25" customHeight="1">
      <c r="B115" s="38"/>
      <c r="C115" s="125" t="s">
        <v>165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291">
        <f>ROUND(N116+N117+N118+N119+N120+N121,2)</f>
        <v>0</v>
      </c>
      <c r="O115" s="292"/>
      <c r="P115" s="292"/>
      <c r="Q115" s="292"/>
      <c r="R115" s="40"/>
      <c r="T115" s="133"/>
      <c r="U115" s="134" t="s">
        <v>50</v>
      </c>
    </row>
    <row r="116" spans="2:65" s="1" customFormat="1" ht="18" customHeight="1">
      <c r="B116" s="135"/>
      <c r="C116" s="136"/>
      <c r="D116" s="206" t="s">
        <v>166</v>
      </c>
      <c r="E116" s="288"/>
      <c r="F116" s="288"/>
      <c r="G116" s="288"/>
      <c r="H116" s="288"/>
      <c r="I116" s="136"/>
      <c r="J116" s="136"/>
      <c r="K116" s="136"/>
      <c r="L116" s="136"/>
      <c r="M116" s="136"/>
      <c r="N116" s="208">
        <f>ROUND(N87*T116,2)</f>
        <v>0</v>
      </c>
      <c r="O116" s="280"/>
      <c r="P116" s="280"/>
      <c r="Q116" s="280"/>
      <c r="R116" s="138"/>
      <c r="S116" s="136"/>
      <c r="T116" s="139"/>
      <c r="U116" s="140" t="s">
        <v>51</v>
      </c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2" t="s">
        <v>167</v>
      </c>
      <c r="AZ116" s="141"/>
      <c r="BA116" s="141"/>
      <c r="BB116" s="141"/>
      <c r="BC116" s="141"/>
      <c r="BD116" s="141"/>
      <c r="BE116" s="143">
        <f t="shared" ref="BE116:BE121" si="0">IF(U116="základní",N116,0)</f>
        <v>0</v>
      </c>
      <c r="BF116" s="143">
        <f t="shared" ref="BF116:BF121" si="1">IF(U116="snížená",N116,0)</f>
        <v>0</v>
      </c>
      <c r="BG116" s="143">
        <f t="shared" ref="BG116:BG121" si="2">IF(U116="zákl. přenesená",N116,0)</f>
        <v>0</v>
      </c>
      <c r="BH116" s="143">
        <f t="shared" ref="BH116:BH121" si="3">IF(U116="sníž. přenesená",N116,0)</f>
        <v>0</v>
      </c>
      <c r="BI116" s="143">
        <f t="shared" ref="BI116:BI121" si="4">IF(U116="nulová",N116,0)</f>
        <v>0</v>
      </c>
      <c r="BJ116" s="142" t="s">
        <v>94</v>
      </c>
      <c r="BK116" s="141"/>
      <c r="BL116" s="141"/>
      <c r="BM116" s="141"/>
    </row>
    <row r="117" spans="2:65" s="1" customFormat="1" ht="18" customHeight="1">
      <c r="B117" s="135"/>
      <c r="C117" s="136"/>
      <c r="D117" s="206" t="s">
        <v>168</v>
      </c>
      <c r="E117" s="288"/>
      <c r="F117" s="288"/>
      <c r="G117" s="288"/>
      <c r="H117" s="288"/>
      <c r="I117" s="136"/>
      <c r="J117" s="136"/>
      <c r="K117" s="136"/>
      <c r="L117" s="136"/>
      <c r="M117" s="136"/>
      <c r="N117" s="208">
        <f>ROUND(N87*T117,2)</f>
        <v>0</v>
      </c>
      <c r="O117" s="280"/>
      <c r="P117" s="280"/>
      <c r="Q117" s="280"/>
      <c r="R117" s="138"/>
      <c r="S117" s="136"/>
      <c r="T117" s="139"/>
      <c r="U117" s="140" t="s">
        <v>51</v>
      </c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  <c r="AW117" s="141"/>
      <c r="AX117" s="141"/>
      <c r="AY117" s="142" t="s">
        <v>167</v>
      </c>
      <c r="AZ117" s="141"/>
      <c r="BA117" s="141"/>
      <c r="BB117" s="141"/>
      <c r="BC117" s="141"/>
      <c r="BD117" s="141"/>
      <c r="BE117" s="143">
        <f t="shared" si="0"/>
        <v>0</v>
      </c>
      <c r="BF117" s="143">
        <f t="shared" si="1"/>
        <v>0</v>
      </c>
      <c r="BG117" s="143">
        <f t="shared" si="2"/>
        <v>0</v>
      </c>
      <c r="BH117" s="143">
        <f t="shared" si="3"/>
        <v>0</v>
      </c>
      <c r="BI117" s="143">
        <f t="shared" si="4"/>
        <v>0</v>
      </c>
      <c r="BJ117" s="142" t="s">
        <v>94</v>
      </c>
      <c r="BK117" s="141"/>
      <c r="BL117" s="141"/>
      <c r="BM117" s="141"/>
    </row>
    <row r="118" spans="2:65" s="1" customFormat="1" ht="18" customHeight="1">
      <c r="B118" s="135"/>
      <c r="C118" s="136"/>
      <c r="D118" s="206" t="s">
        <v>169</v>
      </c>
      <c r="E118" s="288"/>
      <c r="F118" s="288"/>
      <c r="G118" s="288"/>
      <c r="H118" s="288"/>
      <c r="I118" s="136"/>
      <c r="J118" s="136"/>
      <c r="K118" s="136"/>
      <c r="L118" s="136"/>
      <c r="M118" s="136"/>
      <c r="N118" s="208">
        <f>ROUND(N87*T118,2)</f>
        <v>0</v>
      </c>
      <c r="O118" s="280"/>
      <c r="P118" s="280"/>
      <c r="Q118" s="280"/>
      <c r="R118" s="138"/>
      <c r="S118" s="136"/>
      <c r="T118" s="139"/>
      <c r="U118" s="140" t="s">
        <v>51</v>
      </c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2" t="s">
        <v>167</v>
      </c>
      <c r="AZ118" s="141"/>
      <c r="BA118" s="141"/>
      <c r="BB118" s="141"/>
      <c r="BC118" s="141"/>
      <c r="BD118" s="141"/>
      <c r="BE118" s="143">
        <f t="shared" si="0"/>
        <v>0</v>
      </c>
      <c r="BF118" s="143">
        <f t="shared" si="1"/>
        <v>0</v>
      </c>
      <c r="BG118" s="143">
        <f t="shared" si="2"/>
        <v>0</v>
      </c>
      <c r="BH118" s="143">
        <f t="shared" si="3"/>
        <v>0</v>
      </c>
      <c r="BI118" s="143">
        <f t="shared" si="4"/>
        <v>0</v>
      </c>
      <c r="BJ118" s="142" t="s">
        <v>94</v>
      </c>
      <c r="BK118" s="141"/>
      <c r="BL118" s="141"/>
      <c r="BM118" s="141"/>
    </row>
    <row r="119" spans="2:65" s="1" customFormat="1" ht="18" customHeight="1">
      <c r="B119" s="135"/>
      <c r="C119" s="136"/>
      <c r="D119" s="206" t="s">
        <v>170</v>
      </c>
      <c r="E119" s="288"/>
      <c r="F119" s="288"/>
      <c r="G119" s="288"/>
      <c r="H119" s="288"/>
      <c r="I119" s="136"/>
      <c r="J119" s="136"/>
      <c r="K119" s="136"/>
      <c r="L119" s="136"/>
      <c r="M119" s="136"/>
      <c r="N119" s="208">
        <f>ROUND(N87*T119,2)</f>
        <v>0</v>
      </c>
      <c r="O119" s="280"/>
      <c r="P119" s="280"/>
      <c r="Q119" s="280"/>
      <c r="R119" s="138"/>
      <c r="S119" s="136"/>
      <c r="T119" s="139"/>
      <c r="U119" s="140" t="s">
        <v>51</v>
      </c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2" t="s">
        <v>167</v>
      </c>
      <c r="AZ119" s="141"/>
      <c r="BA119" s="141"/>
      <c r="BB119" s="141"/>
      <c r="BC119" s="141"/>
      <c r="BD119" s="141"/>
      <c r="BE119" s="143">
        <f t="shared" si="0"/>
        <v>0</v>
      </c>
      <c r="BF119" s="143">
        <f t="shared" si="1"/>
        <v>0</v>
      </c>
      <c r="BG119" s="143">
        <f t="shared" si="2"/>
        <v>0</v>
      </c>
      <c r="BH119" s="143">
        <f t="shared" si="3"/>
        <v>0</v>
      </c>
      <c r="BI119" s="143">
        <f t="shared" si="4"/>
        <v>0</v>
      </c>
      <c r="BJ119" s="142" t="s">
        <v>94</v>
      </c>
      <c r="BK119" s="141"/>
      <c r="BL119" s="141"/>
      <c r="BM119" s="141"/>
    </row>
    <row r="120" spans="2:65" s="1" customFormat="1" ht="18" customHeight="1">
      <c r="B120" s="135"/>
      <c r="C120" s="136"/>
      <c r="D120" s="206" t="s">
        <v>171</v>
      </c>
      <c r="E120" s="288"/>
      <c r="F120" s="288"/>
      <c r="G120" s="288"/>
      <c r="H120" s="288"/>
      <c r="I120" s="136"/>
      <c r="J120" s="136"/>
      <c r="K120" s="136"/>
      <c r="L120" s="136"/>
      <c r="M120" s="136"/>
      <c r="N120" s="208">
        <f>ROUND(N87*T120,2)</f>
        <v>0</v>
      </c>
      <c r="O120" s="280"/>
      <c r="P120" s="280"/>
      <c r="Q120" s="280"/>
      <c r="R120" s="138"/>
      <c r="S120" s="136"/>
      <c r="T120" s="139"/>
      <c r="U120" s="140" t="s">
        <v>51</v>
      </c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2" t="s">
        <v>167</v>
      </c>
      <c r="AZ120" s="141"/>
      <c r="BA120" s="141"/>
      <c r="BB120" s="141"/>
      <c r="BC120" s="141"/>
      <c r="BD120" s="141"/>
      <c r="BE120" s="143">
        <f t="shared" si="0"/>
        <v>0</v>
      </c>
      <c r="BF120" s="143">
        <f t="shared" si="1"/>
        <v>0</v>
      </c>
      <c r="BG120" s="143">
        <f t="shared" si="2"/>
        <v>0</v>
      </c>
      <c r="BH120" s="143">
        <f t="shared" si="3"/>
        <v>0</v>
      </c>
      <c r="BI120" s="143">
        <f t="shared" si="4"/>
        <v>0</v>
      </c>
      <c r="BJ120" s="142" t="s">
        <v>94</v>
      </c>
      <c r="BK120" s="141"/>
      <c r="BL120" s="141"/>
      <c r="BM120" s="141"/>
    </row>
    <row r="121" spans="2:65" s="1" customFormat="1" ht="18" customHeight="1">
      <c r="B121" s="135"/>
      <c r="C121" s="136"/>
      <c r="D121" s="137" t="s">
        <v>172</v>
      </c>
      <c r="E121" s="136"/>
      <c r="F121" s="136"/>
      <c r="G121" s="136"/>
      <c r="H121" s="136"/>
      <c r="I121" s="136"/>
      <c r="J121" s="136"/>
      <c r="K121" s="136"/>
      <c r="L121" s="136"/>
      <c r="M121" s="136"/>
      <c r="N121" s="208">
        <f>ROUND(N87*T121,2)</f>
        <v>0</v>
      </c>
      <c r="O121" s="280"/>
      <c r="P121" s="280"/>
      <c r="Q121" s="280"/>
      <c r="R121" s="138"/>
      <c r="S121" s="136"/>
      <c r="T121" s="144"/>
      <c r="U121" s="145" t="s">
        <v>51</v>
      </c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  <c r="AW121" s="141"/>
      <c r="AX121" s="141"/>
      <c r="AY121" s="142" t="s">
        <v>173</v>
      </c>
      <c r="AZ121" s="141"/>
      <c r="BA121" s="141"/>
      <c r="BB121" s="141"/>
      <c r="BC121" s="141"/>
      <c r="BD121" s="141"/>
      <c r="BE121" s="143">
        <f t="shared" si="0"/>
        <v>0</v>
      </c>
      <c r="BF121" s="143">
        <f t="shared" si="1"/>
        <v>0</v>
      </c>
      <c r="BG121" s="143">
        <f t="shared" si="2"/>
        <v>0</v>
      </c>
      <c r="BH121" s="143">
        <f t="shared" si="3"/>
        <v>0</v>
      </c>
      <c r="BI121" s="143">
        <f t="shared" si="4"/>
        <v>0</v>
      </c>
      <c r="BJ121" s="142" t="s">
        <v>94</v>
      </c>
      <c r="BK121" s="141"/>
      <c r="BL121" s="141"/>
      <c r="BM121" s="141"/>
    </row>
    <row r="122" spans="2:65" s="1" customForma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65" s="1" customFormat="1" ht="29.25" customHeight="1">
      <c r="B123" s="38"/>
      <c r="C123" s="116" t="s">
        <v>120</v>
      </c>
      <c r="D123" s="117"/>
      <c r="E123" s="117"/>
      <c r="F123" s="117"/>
      <c r="G123" s="117"/>
      <c r="H123" s="117"/>
      <c r="I123" s="117"/>
      <c r="J123" s="117"/>
      <c r="K123" s="117"/>
      <c r="L123" s="203">
        <f>ROUND(SUM(N87+N115),2)</f>
        <v>0</v>
      </c>
      <c r="M123" s="203"/>
      <c r="N123" s="203"/>
      <c r="O123" s="203"/>
      <c r="P123" s="203"/>
      <c r="Q123" s="203"/>
      <c r="R123" s="40"/>
    </row>
    <row r="124" spans="2:65" s="1" customFormat="1" ht="6.95" customHeight="1">
      <c r="B124" s="62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4"/>
    </row>
    <row r="128" spans="2:65" s="1" customFormat="1" ht="6.95" customHeight="1"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7"/>
    </row>
    <row r="129" spans="2:65" s="1" customFormat="1" ht="36.950000000000003" customHeight="1">
      <c r="B129" s="38"/>
      <c r="C129" s="218" t="s">
        <v>174</v>
      </c>
      <c r="D129" s="281"/>
      <c r="E129" s="281"/>
      <c r="F129" s="281"/>
      <c r="G129" s="281"/>
      <c r="H129" s="281"/>
      <c r="I129" s="281"/>
      <c r="J129" s="281"/>
      <c r="K129" s="281"/>
      <c r="L129" s="281"/>
      <c r="M129" s="281"/>
      <c r="N129" s="281"/>
      <c r="O129" s="281"/>
      <c r="P129" s="281"/>
      <c r="Q129" s="281"/>
      <c r="R129" s="40"/>
    </row>
    <row r="130" spans="2:65" s="1" customFormat="1" ht="6.95" customHeight="1"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40"/>
    </row>
    <row r="131" spans="2:65" s="1" customFormat="1" ht="30" customHeight="1">
      <c r="B131" s="38"/>
      <c r="C131" s="32" t="s">
        <v>19</v>
      </c>
      <c r="D131" s="39"/>
      <c r="E131" s="39"/>
      <c r="F131" s="282" t="str">
        <f>F6</f>
        <v>SOU opravárenské Králíky - dokončení rekonstrukce DM</v>
      </c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39"/>
      <c r="R131" s="40"/>
    </row>
    <row r="132" spans="2:65" s="1" customFormat="1" ht="36.950000000000003" customHeight="1">
      <c r="B132" s="38"/>
      <c r="C132" s="72" t="s">
        <v>128</v>
      </c>
      <c r="D132" s="39"/>
      <c r="E132" s="39"/>
      <c r="F132" s="220" t="str">
        <f>F7</f>
        <v>A - Stavební část</v>
      </c>
      <c r="G132" s="281"/>
      <c r="H132" s="281"/>
      <c r="I132" s="281"/>
      <c r="J132" s="281"/>
      <c r="K132" s="281"/>
      <c r="L132" s="281"/>
      <c r="M132" s="281"/>
      <c r="N132" s="281"/>
      <c r="O132" s="281"/>
      <c r="P132" s="281"/>
      <c r="Q132" s="39"/>
      <c r="R132" s="40"/>
    </row>
    <row r="133" spans="2:65" s="1" customFormat="1" ht="6.95" customHeight="1"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40"/>
    </row>
    <row r="134" spans="2:65" s="1" customFormat="1" ht="18" customHeight="1">
      <c r="B134" s="38"/>
      <c r="C134" s="32" t="s">
        <v>25</v>
      </c>
      <c r="D134" s="39"/>
      <c r="E134" s="39"/>
      <c r="F134" s="30" t="str">
        <f>F9</f>
        <v>Králíky Předměstí čp.429</v>
      </c>
      <c r="G134" s="39"/>
      <c r="H134" s="39"/>
      <c r="I134" s="39"/>
      <c r="J134" s="39"/>
      <c r="K134" s="32" t="s">
        <v>27</v>
      </c>
      <c r="L134" s="39"/>
      <c r="M134" s="284" t="str">
        <f>IF(O9="","",O9)</f>
        <v>31. 10. 2017</v>
      </c>
      <c r="N134" s="284"/>
      <c r="O134" s="284"/>
      <c r="P134" s="284"/>
      <c r="Q134" s="39"/>
      <c r="R134" s="40"/>
    </row>
    <row r="135" spans="2:65" s="1" customFormat="1" ht="6.95" customHeight="1"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40"/>
    </row>
    <row r="136" spans="2:65" s="1" customFormat="1" ht="15">
      <c r="B136" s="38"/>
      <c r="C136" s="32" t="s">
        <v>31</v>
      </c>
      <c r="D136" s="39"/>
      <c r="E136" s="39"/>
      <c r="F136" s="30" t="str">
        <f>E12</f>
        <v>Pardubický kraj</v>
      </c>
      <c r="G136" s="39"/>
      <c r="H136" s="39"/>
      <c r="I136" s="39"/>
      <c r="J136" s="39"/>
      <c r="K136" s="32" t="s">
        <v>39</v>
      </c>
      <c r="L136" s="39"/>
      <c r="M136" s="238" t="str">
        <f>E18</f>
        <v>Ing. Pavel Švestka</v>
      </c>
      <c r="N136" s="238"/>
      <c r="O136" s="238"/>
      <c r="P136" s="238"/>
      <c r="Q136" s="238"/>
      <c r="R136" s="40"/>
    </row>
    <row r="137" spans="2:65" s="1" customFormat="1" ht="14.45" customHeight="1">
      <c r="B137" s="38"/>
      <c r="C137" s="32" t="s">
        <v>37</v>
      </c>
      <c r="D137" s="39"/>
      <c r="E137" s="39"/>
      <c r="F137" s="30" t="str">
        <f>IF(E15="","",E15)</f>
        <v>Vyplň údaj</v>
      </c>
      <c r="G137" s="39"/>
      <c r="H137" s="39"/>
      <c r="I137" s="39"/>
      <c r="J137" s="39"/>
      <c r="K137" s="32" t="s">
        <v>43</v>
      </c>
      <c r="L137" s="39"/>
      <c r="M137" s="238" t="str">
        <f>E21</f>
        <v xml:space="preserve"> </v>
      </c>
      <c r="N137" s="238"/>
      <c r="O137" s="238"/>
      <c r="P137" s="238"/>
      <c r="Q137" s="238"/>
      <c r="R137" s="40"/>
    </row>
    <row r="138" spans="2:65" s="1" customFormat="1" ht="10.35" customHeight="1"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40"/>
    </row>
    <row r="139" spans="2:65" s="8" customFormat="1" ht="29.25" customHeight="1">
      <c r="B139" s="146"/>
      <c r="C139" s="147" t="s">
        <v>175</v>
      </c>
      <c r="D139" s="148" t="s">
        <v>176</v>
      </c>
      <c r="E139" s="148" t="s">
        <v>68</v>
      </c>
      <c r="F139" s="285" t="s">
        <v>177</v>
      </c>
      <c r="G139" s="285"/>
      <c r="H139" s="285"/>
      <c r="I139" s="285"/>
      <c r="J139" s="148" t="s">
        <v>178</v>
      </c>
      <c r="K139" s="148" t="s">
        <v>179</v>
      </c>
      <c r="L139" s="286" t="s">
        <v>180</v>
      </c>
      <c r="M139" s="286"/>
      <c r="N139" s="285" t="s">
        <v>136</v>
      </c>
      <c r="O139" s="285"/>
      <c r="P139" s="285"/>
      <c r="Q139" s="287"/>
      <c r="R139" s="149"/>
      <c r="T139" s="79" t="s">
        <v>181</v>
      </c>
      <c r="U139" s="80" t="s">
        <v>50</v>
      </c>
      <c r="V139" s="80" t="s">
        <v>182</v>
      </c>
      <c r="W139" s="80" t="s">
        <v>183</v>
      </c>
      <c r="X139" s="80" t="s">
        <v>184</v>
      </c>
      <c r="Y139" s="80" t="s">
        <v>185</v>
      </c>
      <c r="Z139" s="80" t="s">
        <v>186</v>
      </c>
      <c r="AA139" s="81" t="s">
        <v>187</v>
      </c>
    </row>
    <row r="140" spans="2:65" s="1" customFormat="1" ht="29.25" customHeight="1">
      <c r="B140" s="38"/>
      <c r="C140" s="83" t="s">
        <v>133</v>
      </c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259">
        <f>BK140</f>
        <v>0</v>
      </c>
      <c r="O140" s="260"/>
      <c r="P140" s="260"/>
      <c r="Q140" s="260"/>
      <c r="R140" s="40"/>
      <c r="T140" s="82"/>
      <c r="U140" s="54"/>
      <c r="V140" s="54"/>
      <c r="W140" s="150">
        <f>W141+W399+W401+W607+W611+W617</f>
        <v>0</v>
      </c>
      <c r="X140" s="54"/>
      <c r="Y140" s="150">
        <f>Y141+Y399+Y401+Y607+Y611+Y617</f>
        <v>278.41310712000006</v>
      </c>
      <c r="Z140" s="54"/>
      <c r="AA140" s="151">
        <f>AA141+AA399+AA401+AA607+AA611+AA617</f>
        <v>111.31949</v>
      </c>
      <c r="AT140" s="20" t="s">
        <v>85</v>
      </c>
      <c r="AU140" s="20" t="s">
        <v>138</v>
      </c>
      <c r="BK140" s="152">
        <f>BK141+BK399+BK401+BK607+BK611+BK617</f>
        <v>0</v>
      </c>
    </row>
    <row r="141" spans="2:65" s="9" customFormat="1" ht="37.35" customHeight="1">
      <c r="B141" s="153"/>
      <c r="C141" s="154"/>
      <c r="D141" s="155" t="s">
        <v>139</v>
      </c>
      <c r="E141" s="155"/>
      <c r="F141" s="155"/>
      <c r="G141" s="155"/>
      <c r="H141" s="155"/>
      <c r="I141" s="155"/>
      <c r="J141" s="155"/>
      <c r="K141" s="155"/>
      <c r="L141" s="155"/>
      <c r="M141" s="155"/>
      <c r="N141" s="261">
        <f>BK141</f>
        <v>0</v>
      </c>
      <c r="O141" s="262"/>
      <c r="P141" s="262"/>
      <c r="Q141" s="262"/>
      <c r="R141" s="156"/>
      <c r="T141" s="157"/>
      <c r="U141" s="154"/>
      <c r="V141" s="154"/>
      <c r="W141" s="158">
        <f>W142+W145+W158+W178+W236+W319+W393+W397</f>
        <v>0</v>
      </c>
      <c r="X141" s="154"/>
      <c r="Y141" s="158">
        <f>Y142+Y145+Y158+Y178+Y236+Y319+Y393+Y397</f>
        <v>266.75725954000006</v>
      </c>
      <c r="Z141" s="154"/>
      <c r="AA141" s="159">
        <f>AA142+AA145+AA158+AA178+AA236+AA319+AA393+AA397</f>
        <v>110.80524</v>
      </c>
      <c r="AR141" s="160" t="s">
        <v>94</v>
      </c>
      <c r="AT141" s="161" t="s">
        <v>85</v>
      </c>
      <c r="AU141" s="161" t="s">
        <v>86</v>
      </c>
      <c r="AY141" s="160" t="s">
        <v>188</v>
      </c>
      <c r="BK141" s="162">
        <f>BK142+BK145+BK158+BK178+BK236+BK319+BK393+BK397</f>
        <v>0</v>
      </c>
    </row>
    <row r="142" spans="2:65" s="9" customFormat="1" ht="19.899999999999999" customHeight="1">
      <c r="B142" s="153"/>
      <c r="C142" s="154"/>
      <c r="D142" s="163" t="s">
        <v>140</v>
      </c>
      <c r="E142" s="163"/>
      <c r="F142" s="163"/>
      <c r="G142" s="163"/>
      <c r="H142" s="163"/>
      <c r="I142" s="163"/>
      <c r="J142" s="163"/>
      <c r="K142" s="163"/>
      <c r="L142" s="163"/>
      <c r="M142" s="163"/>
      <c r="N142" s="252">
        <f>BK142</f>
        <v>0</v>
      </c>
      <c r="O142" s="253"/>
      <c r="P142" s="253"/>
      <c r="Q142" s="253"/>
      <c r="R142" s="156"/>
      <c r="T142" s="157"/>
      <c r="U142" s="154"/>
      <c r="V142" s="154"/>
      <c r="W142" s="158">
        <f>SUM(W143:W144)</f>
        <v>0</v>
      </c>
      <c r="X142" s="154"/>
      <c r="Y142" s="158">
        <f>SUM(Y143:Y144)</f>
        <v>0</v>
      </c>
      <c r="Z142" s="154"/>
      <c r="AA142" s="159">
        <f>SUM(AA143:AA144)</f>
        <v>0</v>
      </c>
      <c r="AR142" s="160" t="s">
        <v>94</v>
      </c>
      <c r="AT142" s="161" t="s">
        <v>85</v>
      </c>
      <c r="AU142" s="161" t="s">
        <v>94</v>
      </c>
      <c r="AY142" s="160" t="s">
        <v>188</v>
      </c>
      <c r="BK142" s="162">
        <f>SUM(BK143:BK144)</f>
        <v>0</v>
      </c>
    </row>
    <row r="143" spans="2:65" s="1" customFormat="1" ht="31.5" customHeight="1">
      <c r="B143" s="135"/>
      <c r="C143" s="164" t="s">
        <v>94</v>
      </c>
      <c r="D143" s="164" t="s">
        <v>189</v>
      </c>
      <c r="E143" s="165" t="s">
        <v>190</v>
      </c>
      <c r="F143" s="256" t="s">
        <v>191</v>
      </c>
      <c r="G143" s="256"/>
      <c r="H143" s="256"/>
      <c r="I143" s="256"/>
      <c r="J143" s="166" t="s">
        <v>192</v>
      </c>
      <c r="K143" s="167">
        <v>1.0609999999999999</v>
      </c>
      <c r="L143" s="257">
        <v>0</v>
      </c>
      <c r="M143" s="257"/>
      <c r="N143" s="258">
        <f>ROUND(L143*K143,2)</f>
        <v>0</v>
      </c>
      <c r="O143" s="258"/>
      <c r="P143" s="258"/>
      <c r="Q143" s="258"/>
      <c r="R143" s="138"/>
      <c r="T143" s="168" t="s">
        <v>5</v>
      </c>
      <c r="U143" s="47" t="s">
        <v>51</v>
      </c>
      <c r="V143" s="39"/>
      <c r="W143" s="169">
        <f>V143*K143</f>
        <v>0</v>
      </c>
      <c r="X143" s="169">
        <v>0</v>
      </c>
      <c r="Y143" s="169">
        <f>X143*K143</f>
        <v>0</v>
      </c>
      <c r="Z143" s="169">
        <v>0</v>
      </c>
      <c r="AA143" s="170">
        <f>Z143*K143</f>
        <v>0</v>
      </c>
      <c r="AR143" s="20" t="s">
        <v>193</v>
      </c>
      <c r="AT143" s="20" t="s">
        <v>189</v>
      </c>
      <c r="AU143" s="20" t="s">
        <v>126</v>
      </c>
      <c r="AY143" s="20" t="s">
        <v>188</v>
      </c>
      <c r="BE143" s="109">
        <f>IF(U143="základní",N143,0)</f>
        <v>0</v>
      </c>
      <c r="BF143" s="109">
        <f>IF(U143="snížená",N143,0)</f>
        <v>0</v>
      </c>
      <c r="BG143" s="109">
        <f>IF(U143="zákl. přenesená",N143,0)</f>
        <v>0</v>
      </c>
      <c r="BH143" s="109">
        <f>IF(U143="sníž. přenesená",N143,0)</f>
        <v>0</v>
      </c>
      <c r="BI143" s="109">
        <f>IF(U143="nulová",N143,0)</f>
        <v>0</v>
      </c>
      <c r="BJ143" s="20" t="s">
        <v>94</v>
      </c>
      <c r="BK143" s="109">
        <f>ROUND(L143*K143,2)</f>
        <v>0</v>
      </c>
      <c r="BL143" s="20" t="s">
        <v>193</v>
      </c>
      <c r="BM143" s="20" t="s">
        <v>194</v>
      </c>
    </row>
    <row r="144" spans="2:65" s="10" customFormat="1" ht="22.5" customHeight="1">
      <c r="B144" s="171"/>
      <c r="C144" s="172"/>
      <c r="D144" s="172"/>
      <c r="E144" s="173" t="s">
        <v>5</v>
      </c>
      <c r="F144" s="274" t="s">
        <v>195</v>
      </c>
      <c r="G144" s="275"/>
      <c r="H144" s="275"/>
      <c r="I144" s="275"/>
      <c r="J144" s="172"/>
      <c r="K144" s="174">
        <v>1.0609999999999999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196</v>
      </c>
      <c r="AU144" s="178" t="s">
        <v>126</v>
      </c>
      <c r="AV144" s="10" t="s">
        <v>126</v>
      </c>
      <c r="AW144" s="10" t="s">
        <v>42</v>
      </c>
      <c r="AX144" s="10" t="s">
        <v>94</v>
      </c>
      <c r="AY144" s="178" t="s">
        <v>188</v>
      </c>
    </row>
    <row r="145" spans="2:65" s="9" customFormat="1" ht="29.85" customHeight="1">
      <c r="B145" s="153"/>
      <c r="C145" s="154"/>
      <c r="D145" s="163" t="s">
        <v>141</v>
      </c>
      <c r="E145" s="163"/>
      <c r="F145" s="163"/>
      <c r="G145" s="163"/>
      <c r="H145" s="163"/>
      <c r="I145" s="163"/>
      <c r="J145" s="163"/>
      <c r="K145" s="163"/>
      <c r="L145" s="163"/>
      <c r="M145" s="163"/>
      <c r="N145" s="252">
        <f>BK145</f>
        <v>0</v>
      </c>
      <c r="O145" s="253"/>
      <c r="P145" s="253"/>
      <c r="Q145" s="253"/>
      <c r="R145" s="156"/>
      <c r="T145" s="157"/>
      <c r="U145" s="154"/>
      <c r="V145" s="154"/>
      <c r="W145" s="158">
        <f>SUM(W146:W157)</f>
        <v>0</v>
      </c>
      <c r="X145" s="154"/>
      <c r="Y145" s="158">
        <f>SUM(Y146:Y157)</f>
        <v>8.6851295400000019</v>
      </c>
      <c r="Z145" s="154"/>
      <c r="AA145" s="159">
        <f>SUM(AA146:AA157)</f>
        <v>0</v>
      </c>
      <c r="AR145" s="160" t="s">
        <v>94</v>
      </c>
      <c r="AT145" s="161" t="s">
        <v>85</v>
      </c>
      <c r="AU145" s="161" t="s">
        <v>94</v>
      </c>
      <c r="AY145" s="160" t="s">
        <v>188</v>
      </c>
      <c r="BK145" s="162">
        <f>SUM(BK146:BK157)</f>
        <v>0</v>
      </c>
    </row>
    <row r="146" spans="2:65" s="1" customFormat="1" ht="31.5" customHeight="1">
      <c r="B146" s="135"/>
      <c r="C146" s="164" t="s">
        <v>126</v>
      </c>
      <c r="D146" s="164" t="s">
        <v>189</v>
      </c>
      <c r="E146" s="165" t="s">
        <v>197</v>
      </c>
      <c r="F146" s="256" t="s">
        <v>198</v>
      </c>
      <c r="G146" s="256"/>
      <c r="H146" s="256"/>
      <c r="I146" s="256"/>
      <c r="J146" s="166" t="s">
        <v>192</v>
      </c>
      <c r="K146" s="167">
        <v>0.82899999999999996</v>
      </c>
      <c r="L146" s="257">
        <v>0</v>
      </c>
      <c r="M146" s="257"/>
      <c r="N146" s="258">
        <f>ROUND(L146*K146,2)</f>
        <v>0</v>
      </c>
      <c r="O146" s="258"/>
      <c r="P146" s="258"/>
      <c r="Q146" s="258"/>
      <c r="R146" s="138"/>
      <c r="T146" s="168" t="s">
        <v>5</v>
      </c>
      <c r="U146" s="47" t="s">
        <v>51</v>
      </c>
      <c r="V146" s="39"/>
      <c r="W146" s="169">
        <f>V146*K146</f>
        <v>0</v>
      </c>
      <c r="X146" s="169">
        <v>2.16</v>
      </c>
      <c r="Y146" s="169">
        <f>X146*K146</f>
        <v>1.79064</v>
      </c>
      <c r="Z146" s="169">
        <v>0</v>
      </c>
      <c r="AA146" s="170">
        <f>Z146*K146</f>
        <v>0</v>
      </c>
      <c r="AR146" s="20" t="s">
        <v>193</v>
      </c>
      <c r="AT146" s="20" t="s">
        <v>189</v>
      </c>
      <c r="AU146" s="20" t="s">
        <v>126</v>
      </c>
      <c r="AY146" s="20" t="s">
        <v>188</v>
      </c>
      <c r="BE146" s="109">
        <f>IF(U146="základní",N146,0)</f>
        <v>0</v>
      </c>
      <c r="BF146" s="109">
        <f>IF(U146="snížená",N146,0)</f>
        <v>0</v>
      </c>
      <c r="BG146" s="109">
        <f>IF(U146="zákl. přenesená",N146,0)</f>
        <v>0</v>
      </c>
      <c r="BH146" s="109">
        <f>IF(U146="sníž. přenesená",N146,0)</f>
        <v>0</v>
      </c>
      <c r="BI146" s="109">
        <f>IF(U146="nulová",N146,0)</f>
        <v>0</v>
      </c>
      <c r="BJ146" s="20" t="s">
        <v>94</v>
      </c>
      <c r="BK146" s="109">
        <f>ROUND(L146*K146,2)</f>
        <v>0</v>
      </c>
      <c r="BL146" s="20" t="s">
        <v>193</v>
      </c>
      <c r="BM146" s="20" t="s">
        <v>199</v>
      </c>
    </row>
    <row r="147" spans="2:65" s="10" customFormat="1" ht="22.5" customHeight="1">
      <c r="B147" s="171"/>
      <c r="C147" s="172"/>
      <c r="D147" s="172"/>
      <c r="E147" s="173" t="s">
        <v>5</v>
      </c>
      <c r="F147" s="274" t="s">
        <v>200</v>
      </c>
      <c r="G147" s="275"/>
      <c r="H147" s="275"/>
      <c r="I147" s="275"/>
      <c r="J147" s="172"/>
      <c r="K147" s="174">
        <v>0.82899999999999996</v>
      </c>
      <c r="L147" s="172"/>
      <c r="M147" s="172"/>
      <c r="N147" s="172"/>
      <c r="O147" s="172"/>
      <c r="P147" s="172"/>
      <c r="Q147" s="172"/>
      <c r="R147" s="175"/>
      <c r="T147" s="176"/>
      <c r="U147" s="172"/>
      <c r="V147" s="172"/>
      <c r="W147" s="172"/>
      <c r="X147" s="172"/>
      <c r="Y147" s="172"/>
      <c r="Z147" s="172"/>
      <c r="AA147" s="177"/>
      <c r="AT147" s="178" t="s">
        <v>196</v>
      </c>
      <c r="AU147" s="178" t="s">
        <v>126</v>
      </c>
      <c r="AV147" s="10" t="s">
        <v>126</v>
      </c>
      <c r="AW147" s="10" t="s">
        <v>42</v>
      </c>
      <c r="AX147" s="10" t="s">
        <v>94</v>
      </c>
      <c r="AY147" s="178" t="s">
        <v>188</v>
      </c>
    </row>
    <row r="148" spans="2:65" s="1" customFormat="1" ht="22.5" customHeight="1">
      <c r="B148" s="135"/>
      <c r="C148" s="164" t="s">
        <v>201</v>
      </c>
      <c r="D148" s="164" t="s">
        <v>189</v>
      </c>
      <c r="E148" s="165" t="s">
        <v>202</v>
      </c>
      <c r="F148" s="256" t="s">
        <v>203</v>
      </c>
      <c r="G148" s="256"/>
      <c r="H148" s="256"/>
      <c r="I148" s="256"/>
      <c r="J148" s="166" t="s">
        <v>192</v>
      </c>
      <c r="K148" s="167">
        <v>1.028</v>
      </c>
      <c r="L148" s="257">
        <v>0</v>
      </c>
      <c r="M148" s="257"/>
      <c r="N148" s="258">
        <f>ROUND(L148*K148,2)</f>
        <v>0</v>
      </c>
      <c r="O148" s="258"/>
      <c r="P148" s="258"/>
      <c r="Q148" s="258"/>
      <c r="R148" s="138"/>
      <c r="T148" s="168" t="s">
        <v>5</v>
      </c>
      <c r="U148" s="47" t="s">
        <v>51</v>
      </c>
      <c r="V148" s="39"/>
      <c r="W148" s="169">
        <f>V148*K148</f>
        <v>0</v>
      </c>
      <c r="X148" s="169">
        <v>2.45329</v>
      </c>
      <c r="Y148" s="169">
        <f>X148*K148</f>
        <v>2.5219821200000001</v>
      </c>
      <c r="Z148" s="169">
        <v>0</v>
      </c>
      <c r="AA148" s="170">
        <f>Z148*K148</f>
        <v>0</v>
      </c>
      <c r="AR148" s="20" t="s">
        <v>193</v>
      </c>
      <c r="AT148" s="20" t="s">
        <v>189</v>
      </c>
      <c r="AU148" s="20" t="s">
        <v>126</v>
      </c>
      <c r="AY148" s="20" t="s">
        <v>188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0" t="s">
        <v>94</v>
      </c>
      <c r="BK148" s="109">
        <f>ROUND(L148*K148,2)</f>
        <v>0</v>
      </c>
      <c r="BL148" s="20" t="s">
        <v>193</v>
      </c>
      <c r="BM148" s="20" t="s">
        <v>204</v>
      </c>
    </row>
    <row r="149" spans="2:65" s="10" customFormat="1" ht="22.5" customHeight="1">
      <c r="B149" s="171"/>
      <c r="C149" s="172"/>
      <c r="D149" s="172"/>
      <c r="E149" s="173" t="s">
        <v>5</v>
      </c>
      <c r="F149" s="274" t="s">
        <v>205</v>
      </c>
      <c r="G149" s="275"/>
      <c r="H149" s="275"/>
      <c r="I149" s="275"/>
      <c r="J149" s="172"/>
      <c r="K149" s="174">
        <v>1.028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196</v>
      </c>
      <c r="AU149" s="178" t="s">
        <v>126</v>
      </c>
      <c r="AV149" s="10" t="s">
        <v>126</v>
      </c>
      <c r="AW149" s="10" t="s">
        <v>42</v>
      </c>
      <c r="AX149" s="10" t="s">
        <v>94</v>
      </c>
      <c r="AY149" s="178" t="s">
        <v>188</v>
      </c>
    </row>
    <row r="150" spans="2:65" s="1" customFormat="1" ht="31.5" customHeight="1">
      <c r="B150" s="135"/>
      <c r="C150" s="164" t="s">
        <v>193</v>
      </c>
      <c r="D150" s="164" t="s">
        <v>189</v>
      </c>
      <c r="E150" s="165" t="s">
        <v>206</v>
      </c>
      <c r="F150" s="256" t="s">
        <v>207</v>
      </c>
      <c r="G150" s="256"/>
      <c r="H150" s="256"/>
      <c r="I150" s="256"/>
      <c r="J150" s="166" t="s">
        <v>208</v>
      </c>
      <c r="K150" s="167">
        <v>0.03</v>
      </c>
      <c r="L150" s="257">
        <v>0</v>
      </c>
      <c r="M150" s="257"/>
      <c r="N150" s="258">
        <f>ROUND(L150*K150,2)</f>
        <v>0</v>
      </c>
      <c r="O150" s="258"/>
      <c r="P150" s="258"/>
      <c r="Q150" s="258"/>
      <c r="R150" s="138"/>
      <c r="T150" s="168" t="s">
        <v>5</v>
      </c>
      <c r="U150" s="47" t="s">
        <v>51</v>
      </c>
      <c r="V150" s="39"/>
      <c r="W150" s="169">
        <f>V150*K150</f>
        <v>0</v>
      </c>
      <c r="X150" s="169">
        <v>1.0530600000000001</v>
      </c>
      <c r="Y150" s="169">
        <f>X150*K150</f>
        <v>3.1591800000000003E-2</v>
      </c>
      <c r="Z150" s="169">
        <v>0</v>
      </c>
      <c r="AA150" s="170">
        <f>Z150*K150</f>
        <v>0</v>
      </c>
      <c r="AR150" s="20" t="s">
        <v>193</v>
      </c>
      <c r="AT150" s="20" t="s">
        <v>189</v>
      </c>
      <c r="AU150" s="20" t="s">
        <v>126</v>
      </c>
      <c r="AY150" s="20" t="s">
        <v>188</v>
      </c>
      <c r="BE150" s="109">
        <f>IF(U150="základní",N150,0)</f>
        <v>0</v>
      </c>
      <c r="BF150" s="109">
        <f>IF(U150="snížená",N150,0)</f>
        <v>0</v>
      </c>
      <c r="BG150" s="109">
        <f>IF(U150="zákl. přenesená",N150,0)</f>
        <v>0</v>
      </c>
      <c r="BH150" s="109">
        <f>IF(U150="sníž. přenesená",N150,0)</f>
        <v>0</v>
      </c>
      <c r="BI150" s="109">
        <f>IF(U150="nulová",N150,0)</f>
        <v>0</v>
      </c>
      <c r="BJ150" s="20" t="s">
        <v>94</v>
      </c>
      <c r="BK150" s="109">
        <f>ROUND(L150*K150,2)</f>
        <v>0</v>
      </c>
      <c r="BL150" s="20" t="s">
        <v>193</v>
      </c>
      <c r="BM150" s="20" t="s">
        <v>209</v>
      </c>
    </row>
    <row r="151" spans="2:65" s="11" customFormat="1" ht="22.5" customHeight="1">
      <c r="B151" s="179"/>
      <c r="C151" s="180"/>
      <c r="D151" s="180"/>
      <c r="E151" s="181" t="s">
        <v>5</v>
      </c>
      <c r="F151" s="276" t="s">
        <v>210</v>
      </c>
      <c r="G151" s="277"/>
      <c r="H151" s="277"/>
      <c r="I151" s="277"/>
      <c r="J151" s="180"/>
      <c r="K151" s="182" t="s">
        <v>5</v>
      </c>
      <c r="L151" s="180"/>
      <c r="M151" s="180"/>
      <c r="N151" s="180"/>
      <c r="O151" s="180"/>
      <c r="P151" s="180"/>
      <c r="Q151" s="180"/>
      <c r="R151" s="183"/>
      <c r="T151" s="184"/>
      <c r="U151" s="180"/>
      <c r="V151" s="180"/>
      <c r="W151" s="180"/>
      <c r="X151" s="180"/>
      <c r="Y151" s="180"/>
      <c r="Z151" s="180"/>
      <c r="AA151" s="185"/>
      <c r="AT151" s="186" t="s">
        <v>196</v>
      </c>
      <c r="AU151" s="186" t="s">
        <v>126</v>
      </c>
      <c r="AV151" s="11" t="s">
        <v>94</v>
      </c>
      <c r="AW151" s="11" t="s">
        <v>42</v>
      </c>
      <c r="AX151" s="11" t="s">
        <v>86</v>
      </c>
      <c r="AY151" s="186" t="s">
        <v>188</v>
      </c>
    </row>
    <row r="152" spans="2:65" s="10" customFormat="1" ht="22.5" customHeight="1">
      <c r="B152" s="171"/>
      <c r="C152" s="172"/>
      <c r="D152" s="172"/>
      <c r="E152" s="173" t="s">
        <v>5</v>
      </c>
      <c r="F152" s="268" t="s">
        <v>211</v>
      </c>
      <c r="G152" s="269"/>
      <c r="H152" s="269"/>
      <c r="I152" s="269"/>
      <c r="J152" s="172"/>
      <c r="K152" s="174">
        <v>0.03</v>
      </c>
      <c r="L152" s="172"/>
      <c r="M152" s="172"/>
      <c r="N152" s="172"/>
      <c r="O152" s="172"/>
      <c r="P152" s="172"/>
      <c r="Q152" s="172"/>
      <c r="R152" s="175"/>
      <c r="T152" s="176"/>
      <c r="U152" s="172"/>
      <c r="V152" s="172"/>
      <c r="W152" s="172"/>
      <c r="X152" s="172"/>
      <c r="Y152" s="172"/>
      <c r="Z152" s="172"/>
      <c r="AA152" s="177"/>
      <c r="AT152" s="178" t="s">
        <v>196</v>
      </c>
      <c r="AU152" s="178" t="s">
        <v>126</v>
      </c>
      <c r="AV152" s="10" t="s">
        <v>126</v>
      </c>
      <c r="AW152" s="10" t="s">
        <v>42</v>
      </c>
      <c r="AX152" s="10" t="s">
        <v>94</v>
      </c>
      <c r="AY152" s="178" t="s">
        <v>188</v>
      </c>
    </row>
    <row r="153" spans="2:65" s="1" customFormat="1" ht="22.5" customHeight="1">
      <c r="B153" s="135"/>
      <c r="C153" s="164" t="s">
        <v>212</v>
      </c>
      <c r="D153" s="164" t="s">
        <v>189</v>
      </c>
      <c r="E153" s="165" t="s">
        <v>213</v>
      </c>
      <c r="F153" s="256" t="s">
        <v>214</v>
      </c>
      <c r="G153" s="256"/>
      <c r="H153" s="256"/>
      <c r="I153" s="256"/>
      <c r="J153" s="166" t="s">
        <v>192</v>
      </c>
      <c r="K153" s="167">
        <v>1.768</v>
      </c>
      <c r="L153" s="257">
        <v>0</v>
      </c>
      <c r="M153" s="257"/>
      <c r="N153" s="258">
        <f>ROUND(L153*K153,2)</f>
        <v>0</v>
      </c>
      <c r="O153" s="258"/>
      <c r="P153" s="258"/>
      <c r="Q153" s="258"/>
      <c r="R153" s="138"/>
      <c r="T153" s="168" t="s">
        <v>5</v>
      </c>
      <c r="U153" s="47" t="s">
        <v>51</v>
      </c>
      <c r="V153" s="39"/>
      <c r="W153" s="169">
        <f>V153*K153</f>
        <v>0</v>
      </c>
      <c r="X153" s="169">
        <v>2.45329</v>
      </c>
      <c r="Y153" s="169">
        <f>X153*K153</f>
        <v>4.3374167200000002</v>
      </c>
      <c r="Z153" s="169">
        <v>0</v>
      </c>
      <c r="AA153" s="170">
        <f>Z153*K153</f>
        <v>0</v>
      </c>
      <c r="AR153" s="20" t="s">
        <v>193</v>
      </c>
      <c r="AT153" s="20" t="s">
        <v>189</v>
      </c>
      <c r="AU153" s="20" t="s">
        <v>126</v>
      </c>
      <c r="AY153" s="20" t="s">
        <v>188</v>
      </c>
      <c r="BE153" s="109">
        <f>IF(U153="základní",N153,0)</f>
        <v>0</v>
      </c>
      <c r="BF153" s="109">
        <f>IF(U153="snížená",N153,0)</f>
        <v>0</v>
      </c>
      <c r="BG153" s="109">
        <f>IF(U153="zákl. přenesená",N153,0)</f>
        <v>0</v>
      </c>
      <c r="BH153" s="109">
        <f>IF(U153="sníž. přenesená",N153,0)</f>
        <v>0</v>
      </c>
      <c r="BI153" s="109">
        <f>IF(U153="nulová",N153,0)</f>
        <v>0</v>
      </c>
      <c r="BJ153" s="20" t="s">
        <v>94</v>
      </c>
      <c r="BK153" s="109">
        <f>ROUND(L153*K153,2)</f>
        <v>0</v>
      </c>
      <c r="BL153" s="20" t="s">
        <v>193</v>
      </c>
      <c r="BM153" s="20" t="s">
        <v>215</v>
      </c>
    </row>
    <row r="154" spans="2:65" s="10" customFormat="1" ht="22.5" customHeight="1">
      <c r="B154" s="171"/>
      <c r="C154" s="172"/>
      <c r="D154" s="172"/>
      <c r="E154" s="173" t="s">
        <v>5</v>
      </c>
      <c r="F154" s="274" t="s">
        <v>216</v>
      </c>
      <c r="G154" s="275"/>
      <c r="H154" s="275"/>
      <c r="I154" s="275"/>
      <c r="J154" s="172"/>
      <c r="K154" s="174">
        <v>1.768</v>
      </c>
      <c r="L154" s="172"/>
      <c r="M154" s="172"/>
      <c r="N154" s="172"/>
      <c r="O154" s="172"/>
      <c r="P154" s="172"/>
      <c r="Q154" s="172"/>
      <c r="R154" s="175"/>
      <c r="T154" s="176"/>
      <c r="U154" s="172"/>
      <c r="V154" s="172"/>
      <c r="W154" s="172"/>
      <c r="X154" s="172"/>
      <c r="Y154" s="172"/>
      <c r="Z154" s="172"/>
      <c r="AA154" s="177"/>
      <c r="AT154" s="178" t="s">
        <v>196</v>
      </c>
      <c r="AU154" s="178" t="s">
        <v>126</v>
      </c>
      <c r="AV154" s="10" t="s">
        <v>126</v>
      </c>
      <c r="AW154" s="10" t="s">
        <v>42</v>
      </c>
      <c r="AX154" s="10" t="s">
        <v>94</v>
      </c>
      <c r="AY154" s="178" t="s">
        <v>188</v>
      </c>
    </row>
    <row r="155" spans="2:65" s="1" customFormat="1" ht="22.5" customHeight="1">
      <c r="B155" s="135"/>
      <c r="C155" s="164" t="s">
        <v>217</v>
      </c>
      <c r="D155" s="164" t="s">
        <v>189</v>
      </c>
      <c r="E155" s="165" t="s">
        <v>218</v>
      </c>
      <c r="F155" s="256" t="s">
        <v>219</v>
      </c>
      <c r="G155" s="256"/>
      <c r="H155" s="256"/>
      <c r="I155" s="256"/>
      <c r="J155" s="166" t="s">
        <v>220</v>
      </c>
      <c r="K155" s="167">
        <v>3.21</v>
      </c>
      <c r="L155" s="257">
        <v>0</v>
      </c>
      <c r="M155" s="257"/>
      <c r="N155" s="258">
        <f>ROUND(L155*K155,2)</f>
        <v>0</v>
      </c>
      <c r="O155" s="258"/>
      <c r="P155" s="258"/>
      <c r="Q155" s="258"/>
      <c r="R155" s="138"/>
      <c r="T155" s="168" t="s">
        <v>5</v>
      </c>
      <c r="U155" s="47" t="s">
        <v>51</v>
      </c>
      <c r="V155" s="39"/>
      <c r="W155" s="169">
        <f>V155*K155</f>
        <v>0</v>
      </c>
      <c r="X155" s="169">
        <v>1.09E-3</v>
      </c>
      <c r="Y155" s="169">
        <f>X155*K155</f>
        <v>3.4989000000000001E-3</v>
      </c>
      <c r="Z155" s="169">
        <v>0</v>
      </c>
      <c r="AA155" s="170">
        <f>Z155*K155</f>
        <v>0</v>
      </c>
      <c r="AR155" s="20" t="s">
        <v>193</v>
      </c>
      <c r="AT155" s="20" t="s">
        <v>189</v>
      </c>
      <c r="AU155" s="20" t="s">
        <v>126</v>
      </c>
      <c r="AY155" s="20" t="s">
        <v>188</v>
      </c>
      <c r="BE155" s="109">
        <f>IF(U155="základní",N155,0)</f>
        <v>0</v>
      </c>
      <c r="BF155" s="109">
        <f>IF(U155="snížená",N155,0)</f>
        <v>0</v>
      </c>
      <c r="BG155" s="109">
        <f>IF(U155="zákl. přenesená",N155,0)</f>
        <v>0</v>
      </c>
      <c r="BH155" s="109">
        <f>IF(U155="sníž. přenesená",N155,0)</f>
        <v>0</v>
      </c>
      <c r="BI155" s="109">
        <f>IF(U155="nulová",N155,0)</f>
        <v>0</v>
      </c>
      <c r="BJ155" s="20" t="s">
        <v>94</v>
      </c>
      <c r="BK155" s="109">
        <f>ROUND(L155*K155,2)</f>
        <v>0</v>
      </c>
      <c r="BL155" s="20" t="s">
        <v>193</v>
      </c>
      <c r="BM155" s="20" t="s">
        <v>221</v>
      </c>
    </row>
    <row r="156" spans="2:65" s="10" customFormat="1" ht="22.5" customHeight="1">
      <c r="B156" s="171"/>
      <c r="C156" s="172"/>
      <c r="D156" s="172"/>
      <c r="E156" s="173" t="s">
        <v>5</v>
      </c>
      <c r="F156" s="274" t="s">
        <v>222</v>
      </c>
      <c r="G156" s="275"/>
      <c r="H156" s="275"/>
      <c r="I156" s="275"/>
      <c r="J156" s="172"/>
      <c r="K156" s="174">
        <v>3.21</v>
      </c>
      <c r="L156" s="172"/>
      <c r="M156" s="172"/>
      <c r="N156" s="172"/>
      <c r="O156" s="172"/>
      <c r="P156" s="172"/>
      <c r="Q156" s="172"/>
      <c r="R156" s="175"/>
      <c r="T156" s="176"/>
      <c r="U156" s="172"/>
      <c r="V156" s="172"/>
      <c r="W156" s="172"/>
      <c r="X156" s="172"/>
      <c r="Y156" s="172"/>
      <c r="Z156" s="172"/>
      <c r="AA156" s="177"/>
      <c r="AT156" s="178" t="s">
        <v>196</v>
      </c>
      <c r="AU156" s="178" t="s">
        <v>126</v>
      </c>
      <c r="AV156" s="10" t="s">
        <v>126</v>
      </c>
      <c r="AW156" s="10" t="s">
        <v>42</v>
      </c>
      <c r="AX156" s="10" t="s">
        <v>94</v>
      </c>
      <c r="AY156" s="178" t="s">
        <v>188</v>
      </c>
    </row>
    <row r="157" spans="2:65" s="1" customFormat="1" ht="31.5" customHeight="1">
      <c r="B157" s="135"/>
      <c r="C157" s="164" t="s">
        <v>223</v>
      </c>
      <c r="D157" s="164" t="s">
        <v>189</v>
      </c>
      <c r="E157" s="165" t="s">
        <v>224</v>
      </c>
      <c r="F157" s="256" t="s">
        <v>225</v>
      </c>
      <c r="G157" s="256"/>
      <c r="H157" s="256"/>
      <c r="I157" s="256"/>
      <c r="J157" s="166" t="s">
        <v>220</v>
      </c>
      <c r="K157" s="167">
        <v>3.21</v>
      </c>
      <c r="L157" s="257">
        <v>0</v>
      </c>
      <c r="M157" s="257"/>
      <c r="N157" s="258">
        <f>ROUND(L157*K157,2)</f>
        <v>0</v>
      </c>
      <c r="O157" s="258"/>
      <c r="P157" s="258"/>
      <c r="Q157" s="258"/>
      <c r="R157" s="138"/>
      <c r="T157" s="168" t="s">
        <v>5</v>
      </c>
      <c r="U157" s="47" t="s">
        <v>51</v>
      </c>
      <c r="V157" s="39"/>
      <c r="W157" s="169">
        <f>V157*K157</f>
        <v>0</v>
      </c>
      <c r="X157" s="169">
        <v>0</v>
      </c>
      <c r="Y157" s="169">
        <f>X157*K157</f>
        <v>0</v>
      </c>
      <c r="Z157" s="169">
        <v>0</v>
      </c>
      <c r="AA157" s="170">
        <f>Z157*K157</f>
        <v>0</v>
      </c>
      <c r="AR157" s="20" t="s">
        <v>193</v>
      </c>
      <c r="AT157" s="20" t="s">
        <v>189</v>
      </c>
      <c r="AU157" s="20" t="s">
        <v>126</v>
      </c>
      <c r="AY157" s="20" t="s">
        <v>188</v>
      </c>
      <c r="BE157" s="109">
        <f>IF(U157="základní",N157,0)</f>
        <v>0</v>
      </c>
      <c r="BF157" s="109">
        <f>IF(U157="snížená",N157,0)</f>
        <v>0</v>
      </c>
      <c r="BG157" s="109">
        <f>IF(U157="zákl. přenesená",N157,0)</f>
        <v>0</v>
      </c>
      <c r="BH157" s="109">
        <f>IF(U157="sníž. přenesená",N157,0)</f>
        <v>0</v>
      </c>
      <c r="BI157" s="109">
        <f>IF(U157="nulová",N157,0)</f>
        <v>0</v>
      </c>
      <c r="BJ157" s="20" t="s">
        <v>94</v>
      </c>
      <c r="BK157" s="109">
        <f>ROUND(L157*K157,2)</f>
        <v>0</v>
      </c>
      <c r="BL157" s="20" t="s">
        <v>193</v>
      </c>
      <c r="BM157" s="20" t="s">
        <v>226</v>
      </c>
    </row>
    <row r="158" spans="2:65" s="9" customFormat="1" ht="29.85" customHeight="1">
      <c r="B158" s="153"/>
      <c r="C158" s="154"/>
      <c r="D158" s="163" t="s">
        <v>142</v>
      </c>
      <c r="E158" s="163"/>
      <c r="F158" s="163"/>
      <c r="G158" s="163"/>
      <c r="H158" s="163"/>
      <c r="I158" s="163"/>
      <c r="J158" s="163"/>
      <c r="K158" s="163"/>
      <c r="L158" s="163"/>
      <c r="M158" s="163"/>
      <c r="N158" s="250">
        <f>BK158</f>
        <v>0</v>
      </c>
      <c r="O158" s="251"/>
      <c r="P158" s="251"/>
      <c r="Q158" s="251"/>
      <c r="R158" s="156"/>
      <c r="T158" s="157"/>
      <c r="U158" s="154"/>
      <c r="V158" s="154"/>
      <c r="W158" s="158">
        <f>SUM(W159:W177)</f>
        <v>0</v>
      </c>
      <c r="X158" s="154"/>
      <c r="Y158" s="158">
        <f>SUM(Y159:Y177)</f>
        <v>7.1278874699999992</v>
      </c>
      <c r="Z158" s="154"/>
      <c r="AA158" s="159">
        <f>SUM(AA159:AA177)</f>
        <v>0</v>
      </c>
      <c r="AR158" s="160" t="s">
        <v>94</v>
      </c>
      <c r="AT158" s="161" t="s">
        <v>85</v>
      </c>
      <c r="AU158" s="161" t="s">
        <v>94</v>
      </c>
      <c r="AY158" s="160" t="s">
        <v>188</v>
      </c>
      <c r="BK158" s="162">
        <f>SUM(BK159:BK177)</f>
        <v>0</v>
      </c>
    </row>
    <row r="159" spans="2:65" s="1" customFormat="1" ht="31.5" customHeight="1">
      <c r="B159" s="135"/>
      <c r="C159" s="164" t="s">
        <v>227</v>
      </c>
      <c r="D159" s="164" t="s">
        <v>189</v>
      </c>
      <c r="E159" s="165" t="s">
        <v>228</v>
      </c>
      <c r="F159" s="256" t="s">
        <v>229</v>
      </c>
      <c r="G159" s="256"/>
      <c r="H159" s="256"/>
      <c r="I159" s="256"/>
      <c r="J159" s="166" t="s">
        <v>220</v>
      </c>
      <c r="K159" s="167">
        <v>10.605</v>
      </c>
      <c r="L159" s="257">
        <v>0</v>
      </c>
      <c r="M159" s="257"/>
      <c r="N159" s="258">
        <f>ROUND(L159*K159,2)</f>
        <v>0</v>
      </c>
      <c r="O159" s="258"/>
      <c r="P159" s="258"/>
      <c r="Q159" s="258"/>
      <c r="R159" s="138"/>
      <c r="T159" s="168" t="s">
        <v>5</v>
      </c>
      <c r="U159" s="47" t="s">
        <v>51</v>
      </c>
      <c r="V159" s="39"/>
      <c r="W159" s="169">
        <f>V159*K159</f>
        <v>0</v>
      </c>
      <c r="X159" s="169">
        <v>0.1202</v>
      </c>
      <c r="Y159" s="169">
        <f>X159*K159</f>
        <v>1.274721</v>
      </c>
      <c r="Z159" s="169">
        <v>0</v>
      </c>
      <c r="AA159" s="170">
        <f>Z159*K159</f>
        <v>0</v>
      </c>
      <c r="AR159" s="20" t="s">
        <v>193</v>
      </c>
      <c r="AT159" s="20" t="s">
        <v>189</v>
      </c>
      <c r="AU159" s="20" t="s">
        <v>126</v>
      </c>
      <c r="AY159" s="20" t="s">
        <v>188</v>
      </c>
      <c r="BE159" s="109">
        <f>IF(U159="základní",N159,0)</f>
        <v>0</v>
      </c>
      <c r="BF159" s="109">
        <f>IF(U159="snížená",N159,0)</f>
        <v>0</v>
      </c>
      <c r="BG159" s="109">
        <f>IF(U159="zákl. přenesená",N159,0)</f>
        <v>0</v>
      </c>
      <c r="BH159" s="109">
        <f>IF(U159="sníž. přenesená",N159,0)</f>
        <v>0</v>
      </c>
      <c r="BI159" s="109">
        <f>IF(U159="nulová",N159,0)</f>
        <v>0</v>
      </c>
      <c r="BJ159" s="20" t="s">
        <v>94</v>
      </c>
      <c r="BK159" s="109">
        <f>ROUND(L159*K159,2)</f>
        <v>0</v>
      </c>
      <c r="BL159" s="20" t="s">
        <v>193</v>
      </c>
      <c r="BM159" s="20" t="s">
        <v>230</v>
      </c>
    </row>
    <row r="160" spans="2:65" s="11" customFormat="1" ht="22.5" customHeight="1">
      <c r="B160" s="179"/>
      <c r="C160" s="180"/>
      <c r="D160" s="180"/>
      <c r="E160" s="181" t="s">
        <v>5</v>
      </c>
      <c r="F160" s="276" t="s">
        <v>231</v>
      </c>
      <c r="G160" s="277"/>
      <c r="H160" s="277"/>
      <c r="I160" s="277"/>
      <c r="J160" s="180"/>
      <c r="K160" s="182" t="s">
        <v>5</v>
      </c>
      <c r="L160" s="180"/>
      <c r="M160" s="180"/>
      <c r="N160" s="180"/>
      <c r="O160" s="180"/>
      <c r="P160" s="180"/>
      <c r="Q160" s="180"/>
      <c r="R160" s="183"/>
      <c r="T160" s="184"/>
      <c r="U160" s="180"/>
      <c r="V160" s="180"/>
      <c r="W160" s="180"/>
      <c r="X160" s="180"/>
      <c r="Y160" s="180"/>
      <c r="Z160" s="180"/>
      <c r="AA160" s="185"/>
      <c r="AT160" s="186" t="s">
        <v>196</v>
      </c>
      <c r="AU160" s="186" t="s">
        <v>126</v>
      </c>
      <c r="AV160" s="11" t="s">
        <v>94</v>
      </c>
      <c r="AW160" s="11" t="s">
        <v>42</v>
      </c>
      <c r="AX160" s="11" t="s">
        <v>86</v>
      </c>
      <c r="AY160" s="186" t="s">
        <v>188</v>
      </c>
    </row>
    <row r="161" spans="2:65" s="10" customFormat="1" ht="22.5" customHeight="1">
      <c r="B161" s="171"/>
      <c r="C161" s="172"/>
      <c r="D161" s="172"/>
      <c r="E161" s="173" t="s">
        <v>5</v>
      </c>
      <c r="F161" s="268" t="s">
        <v>232</v>
      </c>
      <c r="G161" s="269"/>
      <c r="H161" s="269"/>
      <c r="I161" s="269"/>
      <c r="J161" s="172"/>
      <c r="K161" s="174">
        <v>10.605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196</v>
      </c>
      <c r="AU161" s="178" t="s">
        <v>126</v>
      </c>
      <c r="AV161" s="10" t="s">
        <v>126</v>
      </c>
      <c r="AW161" s="10" t="s">
        <v>42</v>
      </c>
      <c r="AX161" s="10" t="s">
        <v>94</v>
      </c>
      <c r="AY161" s="178" t="s">
        <v>188</v>
      </c>
    </row>
    <row r="162" spans="2:65" s="1" customFormat="1" ht="31.5" customHeight="1">
      <c r="B162" s="135"/>
      <c r="C162" s="164" t="s">
        <v>233</v>
      </c>
      <c r="D162" s="164" t="s">
        <v>189</v>
      </c>
      <c r="E162" s="165" t="s">
        <v>234</v>
      </c>
      <c r="F162" s="256" t="s">
        <v>235</v>
      </c>
      <c r="G162" s="256"/>
      <c r="H162" s="256"/>
      <c r="I162" s="256"/>
      <c r="J162" s="166" t="s">
        <v>236</v>
      </c>
      <c r="K162" s="167">
        <v>4</v>
      </c>
      <c r="L162" s="257">
        <v>0</v>
      </c>
      <c r="M162" s="257"/>
      <c r="N162" s="258">
        <f>ROUND(L162*K162,2)</f>
        <v>0</v>
      </c>
      <c r="O162" s="258"/>
      <c r="P162" s="258"/>
      <c r="Q162" s="258"/>
      <c r="R162" s="138"/>
      <c r="T162" s="168" t="s">
        <v>5</v>
      </c>
      <c r="U162" s="47" t="s">
        <v>51</v>
      </c>
      <c r="V162" s="39"/>
      <c r="W162" s="169">
        <f>V162*K162</f>
        <v>0</v>
      </c>
      <c r="X162" s="169">
        <v>2.588E-2</v>
      </c>
      <c r="Y162" s="169">
        <f>X162*K162</f>
        <v>0.10352</v>
      </c>
      <c r="Z162" s="169">
        <v>0</v>
      </c>
      <c r="AA162" s="170">
        <f>Z162*K162</f>
        <v>0</v>
      </c>
      <c r="AR162" s="20" t="s">
        <v>193</v>
      </c>
      <c r="AT162" s="20" t="s">
        <v>189</v>
      </c>
      <c r="AU162" s="20" t="s">
        <v>126</v>
      </c>
      <c r="AY162" s="20" t="s">
        <v>188</v>
      </c>
      <c r="BE162" s="109">
        <f>IF(U162="základní",N162,0)</f>
        <v>0</v>
      </c>
      <c r="BF162" s="109">
        <f>IF(U162="snížená",N162,0)</f>
        <v>0</v>
      </c>
      <c r="BG162" s="109">
        <f>IF(U162="zákl. přenesená",N162,0)</f>
        <v>0</v>
      </c>
      <c r="BH162" s="109">
        <f>IF(U162="sníž. přenesená",N162,0)</f>
        <v>0</v>
      </c>
      <c r="BI162" s="109">
        <f>IF(U162="nulová",N162,0)</f>
        <v>0</v>
      </c>
      <c r="BJ162" s="20" t="s">
        <v>94</v>
      </c>
      <c r="BK162" s="109">
        <f>ROUND(L162*K162,2)</f>
        <v>0</v>
      </c>
      <c r="BL162" s="20" t="s">
        <v>193</v>
      </c>
      <c r="BM162" s="20" t="s">
        <v>237</v>
      </c>
    </row>
    <row r="163" spans="2:65" s="1" customFormat="1" ht="31.5" customHeight="1">
      <c r="B163" s="135"/>
      <c r="C163" s="187" t="s">
        <v>238</v>
      </c>
      <c r="D163" s="187" t="s">
        <v>239</v>
      </c>
      <c r="E163" s="188" t="s">
        <v>240</v>
      </c>
      <c r="F163" s="265" t="s">
        <v>241</v>
      </c>
      <c r="G163" s="265"/>
      <c r="H163" s="265"/>
      <c r="I163" s="265"/>
      <c r="J163" s="189" t="s">
        <v>236</v>
      </c>
      <c r="K163" s="190">
        <v>4</v>
      </c>
      <c r="L163" s="266">
        <v>0</v>
      </c>
      <c r="M163" s="266"/>
      <c r="N163" s="267">
        <f>ROUND(L163*K163,2)</f>
        <v>0</v>
      </c>
      <c r="O163" s="258"/>
      <c r="P163" s="258"/>
      <c r="Q163" s="258"/>
      <c r="R163" s="138"/>
      <c r="T163" s="168" t="s">
        <v>5</v>
      </c>
      <c r="U163" s="47" t="s">
        <v>51</v>
      </c>
      <c r="V163" s="39"/>
      <c r="W163" s="169">
        <f>V163*K163</f>
        <v>0</v>
      </c>
      <c r="X163" s="169">
        <v>7.3999999999999996E-2</v>
      </c>
      <c r="Y163" s="169">
        <f>X163*K163</f>
        <v>0.29599999999999999</v>
      </c>
      <c r="Z163" s="169">
        <v>0</v>
      </c>
      <c r="AA163" s="170">
        <f>Z163*K163</f>
        <v>0</v>
      </c>
      <c r="AR163" s="20" t="s">
        <v>227</v>
      </c>
      <c r="AT163" s="20" t="s">
        <v>239</v>
      </c>
      <c r="AU163" s="20" t="s">
        <v>126</v>
      </c>
      <c r="AY163" s="20" t="s">
        <v>188</v>
      </c>
      <c r="BE163" s="109">
        <f>IF(U163="základní",N163,0)</f>
        <v>0</v>
      </c>
      <c r="BF163" s="109">
        <f>IF(U163="snížená",N163,0)</f>
        <v>0</v>
      </c>
      <c r="BG163" s="109">
        <f>IF(U163="zákl. přenesená",N163,0)</f>
        <v>0</v>
      </c>
      <c r="BH163" s="109">
        <f>IF(U163="sníž. přenesená",N163,0)</f>
        <v>0</v>
      </c>
      <c r="BI163" s="109">
        <f>IF(U163="nulová",N163,0)</f>
        <v>0</v>
      </c>
      <c r="BJ163" s="20" t="s">
        <v>94</v>
      </c>
      <c r="BK163" s="109">
        <f>ROUND(L163*K163,2)</f>
        <v>0</v>
      </c>
      <c r="BL163" s="20" t="s">
        <v>193</v>
      </c>
      <c r="BM163" s="20" t="s">
        <v>242</v>
      </c>
    </row>
    <row r="164" spans="2:65" s="1" customFormat="1" ht="31.5" customHeight="1">
      <c r="B164" s="135"/>
      <c r="C164" s="164" t="s">
        <v>243</v>
      </c>
      <c r="D164" s="164" t="s">
        <v>189</v>
      </c>
      <c r="E164" s="165" t="s">
        <v>244</v>
      </c>
      <c r="F164" s="256" t="s">
        <v>245</v>
      </c>
      <c r="G164" s="256"/>
      <c r="H164" s="256"/>
      <c r="I164" s="256"/>
      <c r="J164" s="166" t="s">
        <v>236</v>
      </c>
      <c r="K164" s="167">
        <v>5</v>
      </c>
      <c r="L164" s="257">
        <v>0</v>
      </c>
      <c r="M164" s="257"/>
      <c r="N164" s="258">
        <f>ROUND(L164*K164,2)</f>
        <v>0</v>
      </c>
      <c r="O164" s="258"/>
      <c r="P164" s="258"/>
      <c r="Q164" s="258"/>
      <c r="R164" s="138"/>
      <c r="T164" s="168" t="s">
        <v>5</v>
      </c>
      <c r="U164" s="47" t="s">
        <v>51</v>
      </c>
      <c r="V164" s="39"/>
      <c r="W164" s="169">
        <f>V164*K164</f>
        <v>0</v>
      </c>
      <c r="X164" s="169">
        <v>2.6839999999999999E-2</v>
      </c>
      <c r="Y164" s="169">
        <f>X164*K164</f>
        <v>0.13419999999999999</v>
      </c>
      <c r="Z164" s="169">
        <v>0</v>
      </c>
      <c r="AA164" s="170">
        <f>Z164*K164</f>
        <v>0</v>
      </c>
      <c r="AR164" s="20" t="s">
        <v>193</v>
      </c>
      <c r="AT164" s="20" t="s">
        <v>189</v>
      </c>
      <c r="AU164" s="20" t="s">
        <v>126</v>
      </c>
      <c r="AY164" s="20" t="s">
        <v>188</v>
      </c>
      <c r="BE164" s="109">
        <f>IF(U164="základní",N164,0)</f>
        <v>0</v>
      </c>
      <c r="BF164" s="109">
        <f>IF(U164="snížená",N164,0)</f>
        <v>0</v>
      </c>
      <c r="BG164" s="109">
        <f>IF(U164="zákl. přenesená",N164,0)</f>
        <v>0</v>
      </c>
      <c r="BH164" s="109">
        <f>IF(U164="sníž. přenesená",N164,0)</f>
        <v>0</v>
      </c>
      <c r="BI164" s="109">
        <f>IF(U164="nulová",N164,0)</f>
        <v>0</v>
      </c>
      <c r="BJ164" s="20" t="s">
        <v>94</v>
      </c>
      <c r="BK164" s="109">
        <f>ROUND(L164*K164,2)</f>
        <v>0</v>
      </c>
      <c r="BL164" s="20" t="s">
        <v>193</v>
      </c>
      <c r="BM164" s="20" t="s">
        <v>246</v>
      </c>
    </row>
    <row r="165" spans="2:65" s="1" customFormat="1" ht="31.5" customHeight="1">
      <c r="B165" s="135"/>
      <c r="C165" s="164" t="s">
        <v>247</v>
      </c>
      <c r="D165" s="164" t="s">
        <v>189</v>
      </c>
      <c r="E165" s="165" t="s">
        <v>248</v>
      </c>
      <c r="F165" s="256" t="s">
        <v>249</v>
      </c>
      <c r="G165" s="256"/>
      <c r="H165" s="256"/>
      <c r="I165" s="256"/>
      <c r="J165" s="166" t="s">
        <v>208</v>
      </c>
      <c r="K165" s="167">
        <v>8.1000000000000003E-2</v>
      </c>
      <c r="L165" s="257">
        <v>0</v>
      </c>
      <c r="M165" s="257"/>
      <c r="N165" s="258">
        <f>ROUND(L165*K165,2)</f>
        <v>0</v>
      </c>
      <c r="O165" s="258"/>
      <c r="P165" s="258"/>
      <c r="Q165" s="258"/>
      <c r="R165" s="138"/>
      <c r="T165" s="168" t="s">
        <v>5</v>
      </c>
      <c r="U165" s="47" t="s">
        <v>51</v>
      </c>
      <c r="V165" s="39"/>
      <c r="W165" s="169">
        <f>V165*K165</f>
        <v>0</v>
      </c>
      <c r="X165" s="169">
        <v>1.7090000000000001E-2</v>
      </c>
      <c r="Y165" s="169">
        <f>X165*K165</f>
        <v>1.38429E-3</v>
      </c>
      <c r="Z165" s="169">
        <v>0</v>
      </c>
      <c r="AA165" s="170">
        <f>Z165*K165</f>
        <v>0</v>
      </c>
      <c r="AR165" s="20" t="s">
        <v>193</v>
      </c>
      <c r="AT165" s="20" t="s">
        <v>189</v>
      </c>
      <c r="AU165" s="20" t="s">
        <v>126</v>
      </c>
      <c r="AY165" s="20" t="s">
        <v>188</v>
      </c>
      <c r="BE165" s="109">
        <f>IF(U165="základní",N165,0)</f>
        <v>0</v>
      </c>
      <c r="BF165" s="109">
        <f>IF(U165="snížená",N165,0)</f>
        <v>0</v>
      </c>
      <c r="BG165" s="109">
        <f>IF(U165="zákl. přenesená",N165,0)</f>
        <v>0</v>
      </c>
      <c r="BH165" s="109">
        <f>IF(U165="sníž. přenesená",N165,0)</f>
        <v>0</v>
      </c>
      <c r="BI165" s="109">
        <f>IF(U165="nulová",N165,0)</f>
        <v>0</v>
      </c>
      <c r="BJ165" s="20" t="s">
        <v>94</v>
      </c>
      <c r="BK165" s="109">
        <f>ROUND(L165*K165,2)</f>
        <v>0</v>
      </c>
      <c r="BL165" s="20" t="s">
        <v>193</v>
      </c>
      <c r="BM165" s="20" t="s">
        <v>250</v>
      </c>
    </row>
    <row r="166" spans="2:65" s="11" customFormat="1" ht="31.5" customHeight="1">
      <c r="B166" s="179"/>
      <c r="C166" s="180"/>
      <c r="D166" s="180"/>
      <c r="E166" s="181" t="s">
        <v>5</v>
      </c>
      <c r="F166" s="276" t="s">
        <v>251</v>
      </c>
      <c r="G166" s="277"/>
      <c r="H166" s="277"/>
      <c r="I166" s="277"/>
      <c r="J166" s="180"/>
      <c r="K166" s="182" t="s">
        <v>5</v>
      </c>
      <c r="L166" s="180"/>
      <c r="M166" s="180"/>
      <c r="N166" s="180"/>
      <c r="O166" s="180"/>
      <c r="P166" s="180"/>
      <c r="Q166" s="180"/>
      <c r="R166" s="183"/>
      <c r="T166" s="184"/>
      <c r="U166" s="180"/>
      <c r="V166" s="180"/>
      <c r="W166" s="180"/>
      <c r="X166" s="180"/>
      <c r="Y166" s="180"/>
      <c r="Z166" s="180"/>
      <c r="AA166" s="185"/>
      <c r="AT166" s="186" t="s">
        <v>196</v>
      </c>
      <c r="AU166" s="186" t="s">
        <v>126</v>
      </c>
      <c r="AV166" s="11" t="s">
        <v>94</v>
      </c>
      <c r="AW166" s="11" t="s">
        <v>42</v>
      </c>
      <c r="AX166" s="11" t="s">
        <v>86</v>
      </c>
      <c r="AY166" s="186" t="s">
        <v>188</v>
      </c>
    </row>
    <row r="167" spans="2:65" s="10" customFormat="1" ht="22.5" customHeight="1">
      <c r="B167" s="171"/>
      <c r="C167" s="172"/>
      <c r="D167" s="172"/>
      <c r="E167" s="173" t="s">
        <v>5</v>
      </c>
      <c r="F167" s="268" t="s">
        <v>252</v>
      </c>
      <c r="G167" s="269"/>
      <c r="H167" s="269"/>
      <c r="I167" s="269"/>
      <c r="J167" s="172"/>
      <c r="K167" s="174">
        <v>8.1000000000000003E-2</v>
      </c>
      <c r="L167" s="172"/>
      <c r="M167" s="172"/>
      <c r="N167" s="172"/>
      <c r="O167" s="172"/>
      <c r="P167" s="172"/>
      <c r="Q167" s="172"/>
      <c r="R167" s="175"/>
      <c r="T167" s="176"/>
      <c r="U167" s="172"/>
      <c r="V167" s="172"/>
      <c r="W167" s="172"/>
      <c r="X167" s="172"/>
      <c r="Y167" s="172"/>
      <c r="Z167" s="172"/>
      <c r="AA167" s="177"/>
      <c r="AT167" s="178" t="s">
        <v>196</v>
      </c>
      <c r="AU167" s="178" t="s">
        <v>126</v>
      </c>
      <c r="AV167" s="10" t="s">
        <v>126</v>
      </c>
      <c r="AW167" s="10" t="s">
        <v>42</v>
      </c>
      <c r="AX167" s="10" t="s">
        <v>94</v>
      </c>
      <c r="AY167" s="178" t="s">
        <v>188</v>
      </c>
    </row>
    <row r="168" spans="2:65" s="1" customFormat="1" ht="22.5" customHeight="1">
      <c r="B168" s="135"/>
      <c r="C168" s="187" t="s">
        <v>253</v>
      </c>
      <c r="D168" s="187" t="s">
        <v>239</v>
      </c>
      <c r="E168" s="188" t="s">
        <v>254</v>
      </c>
      <c r="F168" s="265" t="s">
        <v>255</v>
      </c>
      <c r="G168" s="265"/>
      <c r="H168" s="265"/>
      <c r="I168" s="265"/>
      <c r="J168" s="189" t="s">
        <v>208</v>
      </c>
      <c r="K168" s="190">
        <v>8.1000000000000003E-2</v>
      </c>
      <c r="L168" s="266">
        <v>0</v>
      </c>
      <c r="M168" s="266"/>
      <c r="N168" s="267">
        <f>ROUND(L168*K168,2)</f>
        <v>0</v>
      </c>
      <c r="O168" s="258"/>
      <c r="P168" s="258"/>
      <c r="Q168" s="258"/>
      <c r="R168" s="138"/>
      <c r="T168" s="168" t="s">
        <v>5</v>
      </c>
      <c r="U168" s="47" t="s">
        <v>51</v>
      </c>
      <c r="V168" s="39"/>
      <c r="W168" s="169">
        <f>V168*K168</f>
        <v>0</v>
      </c>
      <c r="X168" s="169">
        <v>1</v>
      </c>
      <c r="Y168" s="169">
        <f>X168*K168</f>
        <v>8.1000000000000003E-2</v>
      </c>
      <c r="Z168" s="169">
        <v>0</v>
      </c>
      <c r="AA168" s="170">
        <f>Z168*K168</f>
        <v>0</v>
      </c>
      <c r="AR168" s="20" t="s">
        <v>227</v>
      </c>
      <c r="AT168" s="20" t="s">
        <v>239</v>
      </c>
      <c r="AU168" s="20" t="s">
        <v>126</v>
      </c>
      <c r="AY168" s="20" t="s">
        <v>188</v>
      </c>
      <c r="BE168" s="109">
        <f>IF(U168="základní",N168,0)</f>
        <v>0</v>
      </c>
      <c r="BF168" s="109">
        <f>IF(U168="snížená",N168,0)</f>
        <v>0</v>
      </c>
      <c r="BG168" s="109">
        <f>IF(U168="zákl. přenesená",N168,0)</f>
        <v>0</v>
      </c>
      <c r="BH168" s="109">
        <f>IF(U168="sníž. přenesená",N168,0)</f>
        <v>0</v>
      </c>
      <c r="BI168" s="109">
        <f>IF(U168="nulová",N168,0)</f>
        <v>0</v>
      </c>
      <c r="BJ168" s="20" t="s">
        <v>94</v>
      </c>
      <c r="BK168" s="109">
        <f>ROUND(L168*K168,2)</f>
        <v>0</v>
      </c>
      <c r="BL168" s="20" t="s">
        <v>193</v>
      </c>
      <c r="BM168" s="20" t="s">
        <v>256</v>
      </c>
    </row>
    <row r="169" spans="2:65" s="1" customFormat="1" ht="44.25" customHeight="1">
      <c r="B169" s="135"/>
      <c r="C169" s="164" t="s">
        <v>257</v>
      </c>
      <c r="D169" s="164" t="s">
        <v>189</v>
      </c>
      <c r="E169" s="165" t="s">
        <v>258</v>
      </c>
      <c r="F169" s="256" t="s">
        <v>259</v>
      </c>
      <c r="G169" s="256"/>
      <c r="H169" s="256"/>
      <c r="I169" s="256"/>
      <c r="J169" s="166" t="s">
        <v>220</v>
      </c>
      <c r="K169" s="167">
        <v>69.948999999999998</v>
      </c>
      <c r="L169" s="257">
        <v>0</v>
      </c>
      <c r="M169" s="257"/>
      <c r="N169" s="258">
        <f>ROUND(L169*K169,2)</f>
        <v>0</v>
      </c>
      <c r="O169" s="258"/>
      <c r="P169" s="258"/>
      <c r="Q169" s="258"/>
      <c r="R169" s="138"/>
      <c r="T169" s="168" t="s">
        <v>5</v>
      </c>
      <c r="U169" s="47" t="s">
        <v>51</v>
      </c>
      <c r="V169" s="39"/>
      <c r="W169" s="169">
        <f>V169*K169</f>
        <v>0</v>
      </c>
      <c r="X169" s="169">
        <v>6.9819999999999993E-2</v>
      </c>
      <c r="Y169" s="169">
        <f>X169*K169</f>
        <v>4.8838391799999989</v>
      </c>
      <c r="Z169" s="169">
        <v>0</v>
      </c>
      <c r="AA169" s="170">
        <f>Z169*K169</f>
        <v>0</v>
      </c>
      <c r="AR169" s="20" t="s">
        <v>193</v>
      </c>
      <c r="AT169" s="20" t="s">
        <v>189</v>
      </c>
      <c r="AU169" s="20" t="s">
        <v>126</v>
      </c>
      <c r="AY169" s="20" t="s">
        <v>188</v>
      </c>
      <c r="BE169" s="109">
        <f>IF(U169="základní",N169,0)</f>
        <v>0</v>
      </c>
      <c r="BF169" s="109">
        <f>IF(U169="snížená",N169,0)</f>
        <v>0</v>
      </c>
      <c r="BG169" s="109">
        <f>IF(U169="zákl. přenesená",N169,0)</f>
        <v>0</v>
      </c>
      <c r="BH169" s="109">
        <f>IF(U169="sníž. přenesená",N169,0)</f>
        <v>0</v>
      </c>
      <c r="BI169" s="109">
        <f>IF(U169="nulová",N169,0)</f>
        <v>0</v>
      </c>
      <c r="BJ169" s="20" t="s">
        <v>94</v>
      </c>
      <c r="BK169" s="109">
        <f>ROUND(L169*K169,2)</f>
        <v>0</v>
      </c>
      <c r="BL169" s="20" t="s">
        <v>193</v>
      </c>
      <c r="BM169" s="20" t="s">
        <v>260</v>
      </c>
    </row>
    <row r="170" spans="2:65" s="10" customFormat="1" ht="22.5" customHeight="1">
      <c r="B170" s="171"/>
      <c r="C170" s="172"/>
      <c r="D170" s="172"/>
      <c r="E170" s="173" t="s">
        <v>5</v>
      </c>
      <c r="F170" s="274" t="s">
        <v>261</v>
      </c>
      <c r="G170" s="275"/>
      <c r="H170" s="275"/>
      <c r="I170" s="275"/>
      <c r="J170" s="172"/>
      <c r="K170" s="174">
        <v>16.013999999999999</v>
      </c>
      <c r="L170" s="172"/>
      <c r="M170" s="172"/>
      <c r="N170" s="172"/>
      <c r="O170" s="172"/>
      <c r="P170" s="172"/>
      <c r="Q170" s="172"/>
      <c r="R170" s="175"/>
      <c r="T170" s="176"/>
      <c r="U170" s="172"/>
      <c r="V170" s="172"/>
      <c r="W170" s="172"/>
      <c r="X170" s="172"/>
      <c r="Y170" s="172"/>
      <c r="Z170" s="172"/>
      <c r="AA170" s="177"/>
      <c r="AT170" s="178" t="s">
        <v>196</v>
      </c>
      <c r="AU170" s="178" t="s">
        <v>126</v>
      </c>
      <c r="AV170" s="10" t="s">
        <v>126</v>
      </c>
      <c r="AW170" s="10" t="s">
        <v>42</v>
      </c>
      <c r="AX170" s="10" t="s">
        <v>86</v>
      </c>
      <c r="AY170" s="178" t="s">
        <v>188</v>
      </c>
    </row>
    <row r="171" spans="2:65" s="10" customFormat="1" ht="31.5" customHeight="1">
      <c r="B171" s="171"/>
      <c r="C171" s="172"/>
      <c r="D171" s="172"/>
      <c r="E171" s="173" t="s">
        <v>5</v>
      </c>
      <c r="F171" s="268" t="s">
        <v>262</v>
      </c>
      <c r="G171" s="269"/>
      <c r="H171" s="269"/>
      <c r="I171" s="269"/>
      <c r="J171" s="172"/>
      <c r="K171" s="174">
        <v>44.594999999999999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196</v>
      </c>
      <c r="AU171" s="178" t="s">
        <v>126</v>
      </c>
      <c r="AV171" s="10" t="s">
        <v>126</v>
      </c>
      <c r="AW171" s="10" t="s">
        <v>42</v>
      </c>
      <c r="AX171" s="10" t="s">
        <v>86</v>
      </c>
      <c r="AY171" s="178" t="s">
        <v>188</v>
      </c>
    </row>
    <row r="172" spans="2:65" s="10" customFormat="1" ht="22.5" customHeight="1">
      <c r="B172" s="171"/>
      <c r="C172" s="172"/>
      <c r="D172" s="172"/>
      <c r="E172" s="173" t="s">
        <v>5</v>
      </c>
      <c r="F172" s="268" t="s">
        <v>263</v>
      </c>
      <c r="G172" s="269"/>
      <c r="H172" s="269"/>
      <c r="I172" s="269"/>
      <c r="J172" s="172"/>
      <c r="K172" s="174">
        <v>8.5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196</v>
      </c>
      <c r="AU172" s="178" t="s">
        <v>126</v>
      </c>
      <c r="AV172" s="10" t="s">
        <v>126</v>
      </c>
      <c r="AW172" s="10" t="s">
        <v>42</v>
      </c>
      <c r="AX172" s="10" t="s">
        <v>86</v>
      </c>
      <c r="AY172" s="178" t="s">
        <v>188</v>
      </c>
    </row>
    <row r="173" spans="2:65" s="10" customFormat="1" ht="22.5" customHeight="1">
      <c r="B173" s="171"/>
      <c r="C173" s="172"/>
      <c r="D173" s="172"/>
      <c r="E173" s="173" t="s">
        <v>5</v>
      </c>
      <c r="F173" s="268" t="s">
        <v>264</v>
      </c>
      <c r="G173" s="269"/>
      <c r="H173" s="269"/>
      <c r="I173" s="269"/>
      <c r="J173" s="172"/>
      <c r="K173" s="174">
        <v>0.84</v>
      </c>
      <c r="L173" s="172"/>
      <c r="M173" s="172"/>
      <c r="N173" s="172"/>
      <c r="O173" s="172"/>
      <c r="P173" s="172"/>
      <c r="Q173" s="172"/>
      <c r="R173" s="175"/>
      <c r="T173" s="176"/>
      <c r="U173" s="172"/>
      <c r="V173" s="172"/>
      <c r="W173" s="172"/>
      <c r="X173" s="172"/>
      <c r="Y173" s="172"/>
      <c r="Z173" s="172"/>
      <c r="AA173" s="177"/>
      <c r="AT173" s="178" t="s">
        <v>196</v>
      </c>
      <c r="AU173" s="178" t="s">
        <v>126</v>
      </c>
      <c r="AV173" s="10" t="s">
        <v>126</v>
      </c>
      <c r="AW173" s="10" t="s">
        <v>42</v>
      </c>
      <c r="AX173" s="10" t="s">
        <v>86</v>
      </c>
      <c r="AY173" s="178" t="s">
        <v>188</v>
      </c>
    </row>
    <row r="174" spans="2:65" s="12" customFormat="1" ht="22.5" customHeight="1">
      <c r="B174" s="191"/>
      <c r="C174" s="192"/>
      <c r="D174" s="192"/>
      <c r="E174" s="193" t="s">
        <v>5</v>
      </c>
      <c r="F174" s="272" t="s">
        <v>265</v>
      </c>
      <c r="G174" s="273"/>
      <c r="H174" s="273"/>
      <c r="I174" s="273"/>
      <c r="J174" s="192"/>
      <c r="K174" s="194">
        <v>69.948999999999998</v>
      </c>
      <c r="L174" s="192"/>
      <c r="M174" s="192"/>
      <c r="N174" s="192"/>
      <c r="O174" s="192"/>
      <c r="P174" s="192"/>
      <c r="Q174" s="192"/>
      <c r="R174" s="195"/>
      <c r="T174" s="196"/>
      <c r="U174" s="192"/>
      <c r="V174" s="192"/>
      <c r="W174" s="192"/>
      <c r="X174" s="192"/>
      <c r="Y174" s="192"/>
      <c r="Z174" s="192"/>
      <c r="AA174" s="197"/>
      <c r="AT174" s="198" t="s">
        <v>196</v>
      </c>
      <c r="AU174" s="198" t="s">
        <v>126</v>
      </c>
      <c r="AV174" s="12" t="s">
        <v>193</v>
      </c>
      <c r="AW174" s="12" t="s">
        <v>42</v>
      </c>
      <c r="AX174" s="12" t="s">
        <v>94</v>
      </c>
      <c r="AY174" s="198" t="s">
        <v>188</v>
      </c>
    </row>
    <row r="175" spans="2:65" s="1" customFormat="1" ht="44.25" customHeight="1">
      <c r="B175" s="135"/>
      <c r="C175" s="164" t="s">
        <v>11</v>
      </c>
      <c r="D175" s="164" t="s">
        <v>189</v>
      </c>
      <c r="E175" s="165" t="s">
        <v>266</v>
      </c>
      <c r="F175" s="256" t="s">
        <v>267</v>
      </c>
      <c r="G175" s="256"/>
      <c r="H175" s="256"/>
      <c r="I175" s="256"/>
      <c r="J175" s="166" t="s">
        <v>220</v>
      </c>
      <c r="K175" s="167">
        <v>3.9</v>
      </c>
      <c r="L175" s="257">
        <v>0</v>
      </c>
      <c r="M175" s="257"/>
      <c r="N175" s="258">
        <f>ROUND(L175*K175,2)</f>
        <v>0</v>
      </c>
      <c r="O175" s="258"/>
      <c r="P175" s="258"/>
      <c r="Q175" s="258"/>
      <c r="R175" s="138"/>
      <c r="T175" s="168" t="s">
        <v>5</v>
      </c>
      <c r="U175" s="47" t="s">
        <v>51</v>
      </c>
      <c r="V175" s="39"/>
      <c r="W175" s="169">
        <f>V175*K175</f>
        <v>0</v>
      </c>
      <c r="X175" s="169">
        <v>9.0569999999999998E-2</v>
      </c>
      <c r="Y175" s="169">
        <f>X175*K175</f>
        <v>0.35322300000000001</v>
      </c>
      <c r="Z175" s="169">
        <v>0</v>
      </c>
      <c r="AA175" s="170">
        <f>Z175*K175</f>
        <v>0</v>
      </c>
      <c r="AR175" s="20" t="s">
        <v>193</v>
      </c>
      <c r="AT175" s="20" t="s">
        <v>189</v>
      </c>
      <c r="AU175" s="20" t="s">
        <v>126</v>
      </c>
      <c r="AY175" s="20" t="s">
        <v>188</v>
      </c>
      <c r="BE175" s="109">
        <f>IF(U175="základní",N175,0)</f>
        <v>0</v>
      </c>
      <c r="BF175" s="109">
        <f>IF(U175="snížená",N175,0)</f>
        <v>0</v>
      </c>
      <c r="BG175" s="109">
        <f>IF(U175="zákl. přenesená",N175,0)</f>
        <v>0</v>
      </c>
      <c r="BH175" s="109">
        <f>IF(U175="sníž. přenesená",N175,0)</f>
        <v>0</v>
      </c>
      <c r="BI175" s="109">
        <f>IF(U175="nulová",N175,0)</f>
        <v>0</v>
      </c>
      <c r="BJ175" s="20" t="s">
        <v>94</v>
      </c>
      <c r="BK175" s="109">
        <f>ROUND(L175*K175,2)</f>
        <v>0</v>
      </c>
      <c r="BL175" s="20" t="s">
        <v>193</v>
      </c>
      <c r="BM175" s="20" t="s">
        <v>268</v>
      </c>
    </row>
    <row r="176" spans="2:65" s="11" customFormat="1" ht="22.5" customHeight="1">
      <c r="B176" s="179"/>
      <c r="C176" s="180"/>
      <c r="D176" s="180"/>
      <c r="E176" s="181" t="s">
        <v>5</v>
      </c>
      <c r="F176" s="276" t="s">
        <v>269</v>
      </c>
      <c r="G176" s="277"/>
      <c r="H176" s="277"/>
      <c r="I176" s="277"/>
      <c r="J176" s="180"/>
      <c r="K176" s="182" t="s">
        <v>5</v>
      </c>
      <c r="L176" s="180"/>
      <c r="M176" s="180"/>
      <c r="N176" s="180"/>
      <c r="O176" s="180"/>
      <c r="P176" s="180"/>
      <c r="Q176" s="180"/>
      <c r="R176" s="183"/>
      <c r="T176" s="184"/>
      <c r="U176" s="180"/>
      <c r="V176" s="180"/>
      <c r="W176" s="180"/>
      <c r="X176" s="180"/>
      <c r="Y176" s="180"/>
      <c r="Z176" s="180"/>
      <c r="AA176" s="185"/>
      <c r="AT176" s="186" t="s">
        <v>196</v>
      </c>
      <c r="AU176" s="186" t="s">
        <v>126</v>
      </c>
      <c r="AV176" s="11" t="s">
        <v>94</v>
      </c>
      <c r="AW176" s="11" t="s">
        <v>42</v>
      </c>
      <c r="AX176" s="11" t="s">
        <v>86</v>
      </c>
      <c r="AY176" s="186" t="s">
        <v>188</v>
      </c>
    </row>
    <row r="177" spans="2:65" s="10" customFormat="1" ht="22.5" customHeight="1">
      <c r="B177" s="171"/>
      <c r="C177" s="172"/>
      <c r="D177" s="172"/>
      <c r="E177" s="173" t="s">
        <v>5</v>
      </c>
      <c r="F177" s="268" t="s">
        <v>270</v>
      </c>
      <c r="G177" s="269"/>
      <c r="H177" s="269"/>
      <c r="I177" s="269"/>
      <c r="J177" s="172"/>
      <c r="K177" s="174">
        <v>3.9</v>
      </c>
      <c r="L177" s="172"/>
      <c r="M177" s="172"/>
      <c r="N177" s="172"/>
      <c r="O177" s="172"/>
      <c r="P177" s="172"/>
      <c r="Q177" s="172"/>
      <c r="R177" s="175"/>
      <c r="T177" s="176"/>
      <c r="U177" s="172"/>
      <c r="V177" s="172"/>
      <c r="W177" s="172"/>
      <c r="X177" s="172"/>
      <c r="Y177" s="172"/>
      <c r="Z177" s="172"/>
      <c r="AA177" s="177"/>
      <c r="AT177" s="178" t="s">
        <v>196</v>
      </c>
      <c r="AU177" s="178" t="s">
        <v>126</v>
      </c>
      <c r="AV177" s="10" t="s">
        <v>126</v>
      </c>
      <c r="AW177" s="10" t="s">
        <v>42</v>
      </c>
      <c r="AX177" s="10" t="s">
        <v>94</v>
      </c>
      <c r="AY177" s="178" t="s">
        <v>188</v>
      </c>
    </row>
    <row r="178" spans="2:65" s="9" customFormat="1" ht="29.85" customHeight="1">
      <c r="B178" s="153"/>
      <c r="C178" s="154"/>
      <c r="D178" s="163" t="s">
        <v>143</v>
      </c>
      <c r="E178" s="163"/>
      <c r="F178" s="163"/>
      <c r="G178" s="163"/>
      <c r="H178" s="163"/>
      <c r="I178" s="163"/>
      <c r="J178" s="163"/>
      <c r="K178" s="163"/>
      <c r="L178" s="163"/>
      <c r="M178" s="163"/>
      <c r="N178" s="252">
        <f>BK178</f>
        <v>0</v>
      </c>
      <c r="O178" s="253"/>
      <c r="P178" s="253"/>
      <c r="Q178" s="253"/>
      <c r="R178" s="156"/>
      <c r="T178" s="157"/>
      <c r="U178" s="154"/>
      <c r="V178" s="154"/>
      <c r="W178" s="158">
        <f>W179+SUM(W180:W233)</f>
        <v>0</v>
      </c>
      <c r="X178" s="154"/>
      <c r="Y178" s="158">
        <f>Y179+SUM(Y180:Y233)</f>
        <v>223.88216867000006</v>
      </c>
      <c r="Z178" s="154"/>
      <c r="AA178" s="159">
        <f>AA179+SUM(AA180:AA233)</f>
        <v>0</v>
      </c>
      <c r="AR178" s="160" t="s">
        <v>94</v>
      </c>
      <c r="AT178" s="161" t="s">
        <v>85</v>
      </c>
      <c r="AU178" s="161" t="s">
        <v>94</v>
      </c>
      <c r="AY178" s="160" t="s">
        <v>188</v>
      </c>
      <c r="BK178" s="162">
        <f>BK179+SUM(BK180:BK233)</f>
        <v>0</v>
      </c>
    </row>
    <row r="179" spans="2:65" s="1" customFormat="1" ht="22.5" customHeight="1">
      <c r="B179" s="135"/>
      <c r="C179" s="164" t="s">
        <v>271</v>
      </c>
      <c r="D179" s="164" t="s">
        <v>189</v>
      </c>
      <c r="E179" s="165" t="s">
        <v>272</v>
      </c>
      <c r="F179" s="256" t="s">
        <v>273</v>
      </c>
      <c r="G179" s="256"/>
      <c r="H179" s="256"/>
      <c r="I179" s="256"/>
      <c r="J179" s="166" t="s">
        <v>192</v>
      </c>
      <c r="K179" s="167">
        <v>16.381</v>
      </c>
      <c r="L179" s="257">
        <v>0</v>
      </c>
      <c r="M179" s="257"/>
      <c r="N179" s="258">
        <f>ROUND(L179*K179,2)</f>
        <v>0</v>
      </c>
      <c r="O179" s="258"/>
      <c r="P179" s="258"/>
      <c r="Q179" s="258"/>
      <c r="R179" s="138"/>
      <c r="T179" s="168" t="s">
        <v>5</v>
      </c>
      <c r="U179" s="47" t="s">
        <v>51</v>
      </c>
      <c r="V179" s="39"/>
      <c r="W179" s="169">
        <f>V179*K179</f>
        <v>0</v>
      </c>
      <c r="X179" s="169">
        <v>2.45343</v>
      </c>
      <c r="Y179" s="169">
        <f>X179*K179</f>
        <v>40.189636829999998</v>
      </c>
      <c r="Z179" s="169">
        <v>0</v>
      </c>
      <c r="AA179" s="170">
        <f>Z179*K179</f>
        <v>0</v>
      </c>
      <c r="AR179" s="20" t="s">
        <v>193</v>
      </c>
      <c r="AT179" s="20" t="s">
        <v>189</v>
      </c>
      <c r="AU179" s="20" t="s">
        <v>126</v>
      </c>
      <c r="AY179" s="20" t="s">
        <v>188</v>
      </c>
      <c r="BE179" s="109">
        <f>IF(U179="základní",N179,0)</f>
        <v>0</v>
      </c>
      <c r="BF179" s="109">
        <f>IF(U179="snížená",N179,0)</f>
        <v>0</v>
      </c>
      <c r="BG179" s="109">
        <f>IF(U179="zákl. přenesená",N179,0)</f>
        <v>0</v>
      </c>
      <c r="BH179" s="109">
        <f>IF(U179="sníž. přenesená",N179,0)</f>
        <v>0</v>
      </c>
      <c r="BI179" s="109">
        <f>IF(U179="nulová",N179,0)</f>
        <v>0</v>
      </c>
      <c r="BJ179" s="20" t="s">
        <v>94</v>
      </c>
      <c r="BK179" s="109">
        <f>ROUND(L179*K179,2)</f>
        <v>0</v>
      </c>
      <c r="BL179" s="20" t="s">
        <v>193</v>
      </c>
      <c r="BM179" s="20" t="s">
        <v>274</v>
      </c>
    </row>
    <row r="180" spans="2:65" s="10" customFormat="1" ht="22.5" customHeight="1">
      <c r="B180" s="171"/>
      <c r="C180" s="172"/>
      <c r="D180" s="172"/>
      <c r="E180" s="173" t="s">
        <v>5</v>
      </c>
      <c r="F180" s="274" t="s">
        <v>275</v>
      </c>
      <c r="G180" s="275"/>
      <c r="H180" s="275"/>
      <c r="I180" s="275"/>
      <c r="J180" s="172"/>
      <c r="K180" s="174">
        <v>16.381</v>
      </c>
      <c r="L180" s="172"/>
      <c r="M180" s="172"/>
      <c r="N180" s="172"/>
      <c r="O180" s="172"/>
      <c r="P180" s="172"/>
      <c r="Q180" s="172"/>
      <c r="R180" s="175"/>
      <c r="T180" s="176"/>
      <c r="U180" s="172"/>
      <c r="V180" s="172"/>
      <c r="W180" s="172"/>
      <c r="X180" s="172"/>
      <c r="Y180" s="172"/>
      <c r="Z180" s="172"/>
      <c r="AA180" s="177"/>
      <c r="AT180" s="178" t="s">
        <v>196</v>
      </c>
      <c r="AU180" s="178" t="s">
        <v>126</v>
      </c>
      <c r="AV180" s="10" t="s">
        <v>126</v>
      </c>
      <c r="AW180" s="10" t="s">
        <v>42</v>
      </c>
      <c r="AX180" s="10" t="s">
        <v>94</v>
      </c>
      <c r="AY180" s="178" t="s">
        <v>188</v>
      </c>
    </row>
    <row r="181" spans="2:65" s="1" customFormat="1" ht="31.5" customHeight="1">
      <c r="B181" s="135"/>
      <c r="C181" s="164" t="s">
        <v>276</v>
      </c>
      <c r="D181" s="164" t="s">
        <v>189</v>
      </c>
      <c r="E181" s="165" t="s">
        <v>277</v>
      </c>
      <c r="F181" s="256" t="s">
        <v>278</v>
      </c>
      <c r="G181" s="256"/>
      <c r="H181" s="256"/>
      <c r="I181" s="256"/>
      <c r="J181" s="166" t="s">
        <v>220</v>
      </c>
      <c r="K181" s="167">
        <v>10</v>
      </c>
      <c r="L181" s="257">
        <v>0</v>
      </c>
      <c r="M181" s="257"/>
      <c r="N181" s="258">
        <f>ROUND(L181*K181,2)</f>
        <v>0</v>
      </c>
      <c r="O181" s="258"/>
      <c r="P181" s="258"/>
      <c r="Q181" s="258"/>
      <c r="R181" s="138"/>
      <c r="T181" s="168" t="s">
        <v>5</v>
      </c>
      <c r="U181" s="47" t="s">
        <v>51</v>
      </c>
      <c r="V181" s="39"/>
      <c r="W181" s="169">
        <f>V181*K181</f>
        <v>0</v>
      </c>
      <c r="X181" s="169">
        <v>5.2399999999999999E-3</v>
      </c>
      <c r="Y181" s="169">
        <f>X181*K181</f>
        <v>5.2400000000000002E-2</v>
      </c>
      <c r="Z181" s="169">
        <v>0</v>
      </c>
      <c r="AA181" s="170">
        <f>Z181*K181</f>
        <v>0</v>
      </c>
      <c r="AR181" s="20" t="s">
        <v>193</v>
      </c>
      <c r="AT181" s="20" t="s">
        <v>189</v>
      </c>
      <c r="AU181" s="20" t="s">
        <v>126</v>
      </c>
      <c r="AY181" s="20" t="s">
        <v>188</v>
      </c>
      <c r="BE181" s="109">
        <f>IF(U181="základní",N181,0)</f>
        <v>0</v>
      </c>
      <c r="BF181" s="109">
        <f>IF(U181="snížená",N181,0)</f>
        <v>0</v>
      </c>
      <c r="BG181" s="109">
        <f>IF(U181="zákl. přenesená",N181,0)</f>
        <v>0</v>
      </c>
      <c r="BH181" s="109">
        <f>IF(U181="sníž. přenesená",N181,0)</f>
        <v>0</v>
      </c>
      <c r="BI181" s="109">
        <f>IF(U181="nulová",N181,0)</f>
        <v>0</v>
      </c>
      <c r="BJ181" s="20" t="s">
        <v>94</v>
      </c>
      <c r="BK181" s="109">
        <f>ROUND(L181*K181,2)</f>
        <v>0</v>
      </c>
      <c r="BL181" s="20" t="s">
        <v>193</v>
      </c>
      <c r="BM181" s="20" t="s">
        <v>279</v>
      </c>
    </row>
    <row r="182" spans="2:65" s="10" customFormat="1" ht="22.5" customHeight="1">
      <c r="B182" s="171"/>
      <c r="C182" s="172"/>
      <c r="D182" s="172"/>
      <c r="E182" s="173" t="s">
        <v>5</v>
      </c>
      <c r="F182" s="274" t="s">
        <v>280</v>
      </c>
      <c r="G182" s="275"/>
      <c r="H182" s="275"/>
      <c r="I182" s="275"/>
      <c r="J182" s="172"/>
      <c r="K182" s="174">
        <v>10</v>
      </c>
      <c r="L182" s="172"/>
      <c r="M182" s="172"/>
      <c r="N182" s="172"/>
      <c r="O182" s="172"/>
      <c r="P182" s="172"/>
      <c r="Q182" s="172"/>
      <c r="R182" s="175"/>
      <c r="T182" s="176"/>
      <c r="U182" s="172"/>
      <c r="V182" s="172"/>
      <c r="W182" s="172"/>
      <c r="X182" s="172"/>
      <c r="Y182" s="172"/>
      <c r="Z182" s="172"/>
      <c r="AA182" s="177"/>
      <c r="AT182" s="178" t="s">
        <v>196</v>
      </c>
      <c r="AU182" s="178" t="s">
        <v>126</v>
      </c>
      <c r="AV182" s="10" t="s">
        <v>126</v>
      </c>
      <c r="AW182" s="10" t="s">
        <v>42</v>
      </c>
      <c r="AX182" s="10" t="s">
        <v>94</v>
      </c>
      <c r="AY182" s="178" t="s">
        <v>188</v>
      </c>
    </row>
    <row r="183" spans="2:65" s="1" customFormat="1" ht="31.5" customHeight="1">
      <c r="B183" s="135"/>
      <c r="C183" s="164" t="s">
        <v>281</v>
      </c>
      <c r="D183" s="164" t="s">
        <v>189</v>
      </c>
      <c r="E183" s="165" t="s">
        <v>282</v>
      </c>
      <c r="F183" s="256" t="s">
        <v>283</v>
      </c>
      <c r="G183" s="256"/>
      <c r="H183" s="256"/>
      <c r="I183" s="256"/>
      <c r="J183" s="166" t="s">
        <v>220</v>
      </c>
      <c r="K183" s="167">
        <v>10</v>
      </c>
      <c r="L183" s="257">
        <v>0</v>
      </c>
      <c r="M183" s="257"/>
      <c r="N183" s="258">
        <f>ROUND(L183*K183,2)</f>
        <v>0</v>
      </c>
      <c r="O183" s="258"/>
      <c r="P183" s="258"/>
      <c r="Q183" s="258"/>
      <c r="R183" s="138"/>
      <c r="T183" s="168" t="s">
        <v>5</v>
      </c>
      <c r="U183" s="47" t="s">
        <v>51</v>
      </c>
      <c r="V183" s="39"/>
      <c r="W183" s="169">
        <f>V183*K183</f>
        <v>0</v>
      </c>
      <c r="X183" s="169">
        <v>0</v>
      </c>
      <c r="Y183" s="169">
        <f>X183*K183</f>
        <v>0</v>
      </c>
      <c r="Z183" s="169">
        <v>0</v>
      </c>
      <c r="AA183" s="170">
        <f>Z183*K183</f>
        <v>0</v>
      </c>
      <c r="AR183" s="20" t="s">
        <v>193</v>
      </c>
      <c r="AT183" s="20" t="s">
        <v>189</v>
      </c>
      <c r="AU183" s="20" t="s">
        <v>126</v>
      </c>
      <c r="AY183" s="20" t="s">
        <v>188</v>
      </c>
      <c r="BE183" s="109">
        <f>IF(U183="základní",N183,0)</f>
        <v>0</v>
      </c>
      <c r="BF183" s="109">
        <f>IF(U183="snížená",N183,0)</f>
        <v>0</v>
      </c>
      <c r="BG183" s="109">
        <f>IF(U183="zákl. přenesená",N183,0)</f>
        <v>0</v>
      </c>
      <c r="BH183" s="109">
        <f>IF(U183="sníž. přenesená",N183,0)</f>
        <v>0</v>
      </c>
      <c r="BI183" s="109">
        <f>IF(U183="nulová",N183,0)</f>
        <v>0</v>
      </c>
      <c r="BJ183" s="20" t="s">
        <v>94</v>
      </c>
      <c r="BK183" s="109">
        <f>ROUND(L183*K183,2)</f>
        <v>0</v>
      </c>
      <c r="BL183" s="20" t="s">
        <v>193</v>
      </c>
      <c r="BM183" s="20" t="s">
        <v>284</v>
      </c>
    </row>
    <row r="184" spans="2:65" s="1" customFormat="1" ht="44.25" customHeight="1">
      <c r="B184" s="135"/>
      <c r="C184" s="164" t="s">
        <v>285</v>
      </c>
      <c r="D184" s="164" t="s">
        <v>189</v>
      </c>
      <c r="E184" s="165" t="s">
        <v>286</v>
      </c>
      <c r="F184" s="256" t="s">
        <v>287</v>
      </c>
      <c r="G184" s="256"/>
      <c r="H184" s="256"/>
      <c r="I184" s="256"/>
      <c r="J184" s="166" t="s">
        <v>220</v>
      </c>
      <c r="K184" s="167">
        <v>163.81100000000001</v>
      </c>
      <c r="L184" s="257">
        <v>0</v>
      </c>
      <c r="M184" s="257"/>
      <c r="N184" s="258">
        <f>ROUND(L184*K184,2)</f>
        <v>0</v>
      </c>
      <c r="O184" s="258"/>
      <c r="P184" s="258"/>
      <c r="Q184" s="258"/>
      <c r="R184" s="138"/>
      <c r="T184" s="168" t="s">
        <v>5</v>
      </c>
      <c r="U184" s="47" t="s">
        <v>51</v>
      </c>
      <c r="V184" s="39"/>
      <c r="W184" s="169">
        <f>V184*K184</f>
        <v>0</v>
      </c>
      <c r="X184" s="169">
        <v>1.128E-2</v>
      </c>
      <c r="Y184" s="169">
        <f>X184*K184</f>
        <v>1.8477880800000002</v>
      </c>
      <c r="Z184" s="169">
        <v>0</v>
      </c>
      <c r="AA184" s="170">
        <f>Z184*K184</f>
        <v>0</v>
      </c>
      <c r="AR184" s="20" t="s">
        <v>193</v>
      </c>
      <c r="AT184" s="20" t="s">
        <v>189</v>
      </c>
      <c r="AU184" s="20" t="s">
        <v>126</v>
      </c>
      <c r="AY184" s="20" t="s">
        <v>188</v>
      </c>
      <c r="BE184" s="109">
        <f>IF(U184="základní",N184,0)</f>
        <v>0</v>
      </c>
      <c r="BF184" s="109">
        <f>IF(U184="snížená",N184,0)</f>
        <v>0</v>
      </c>
      <c r="BG184" s="109">
        <f>IF(U184="zákl. přenesená",N184,0)</f>
        <v>0</v>
      </c>
      <c r="BH184" s="109">
        <f>IF(U184="sníž. přenesená",N184,0)</f>
        <v>0</v>
      </c>
      <c r="BI184" s="109">
        <f>IF(U184="nulová",N184,0)</f>
        <v>0</v>
      </c>
      <c r="BJ184" s="20" t="s">
        <v>94</v>
      </c>
      <c r="BK184" s="109">
        <f>ROUND(L184*K184,2)</f>
        <v>0</v>
      </c>
      <c r="BL184" s="20" t="s">
        <v>193</v>
      </c>
      <c r="BM184" s="20" t="s">
        <v>288</v>
      </c>
    </row>
    <row r="185" spans="2:65" s="11" customFormat="1" ht="22.5" customHeight="1">
      <c r="B185" s="179"/>
      <c r="C185" s="180"/>
      <c r="D185" s="180"/>
      <c r="E185" s="181" t="s">
        <v>5</v>
      </c>
      <c r="F185" s="276" t="s">
        <v>289</v>
      </c>
      <c r="G185" s="277"/>
      <c r="H185" s="277"/>
      <c r="I185" s="277"/>
      <c r="J185" s="180"/>
      <c r="K185" s="182" t="s">
        <v>5</v>
      </c>
      <c r="L185" s="180"/>
      <c r="M185" s="180"/>
      <c r="N185" s="180"/>
      <c r="O185" s="180"/>
      <c r="P185" s="180"/>
      <c r="Q185" s="180"/>
      <c r="R185" s="183"/>
      <c r="T185" s="184"/>
      <c r="U185" s="180"/>
      <c r="V185" s="180"/>
      <c r="W185" s="180"/>
      <c r="X185" s="180"/>
      <c r="Y185" s="180"/>
      <c r="Z185" s="180"/>
      <c r="AA185" s="185"/>
      <c r="AT185" s="186" t="s">
        <v>196</v>
      </c>
      <c r="AU185" s="186" t="s">
        <v>126</v>
      </c>
      <c r="AV185" s="11" t="s">
        <v>94</v>
      </c>
      <c r="AW185" s="11" t="s">
        <v>42</v>
      </c>
      <c r="AX185" s="11" t="s">
        <v>86</v>
      </c>
      <c r="AY185" s="186" t="s">
        <v>188</v>
      </c>
    </row>
    <row r="186" spans="2:65" s="10" customFormat="1" ht="22.5" customHeight="1">
      <c r="B186" s="171"/>
      <c r="C186" s="172"/>
      <c r="D186" s="172"/>
      <c r="E186" s="173" t="s">
        <v>5</v>
      </c>
      <c r="F186" s="268" t="s">
        <v>290</v>
      </c>
      <c r="G186" s="269"/>
      <c r="H186" s="269"/>
      <c r="I186" s="269"/>
      <c r="J186" s="172"/>
      <c r="K186" s="174">
        <v>5.4</v>
      </c>
      <c r="L186" s="172"/>
      <c r="M186" s="172"/>
      <c r="N186" s="172"/>
      <c r="O186" s="172"/>
      <c r="P186" s="172"/>
      <c r="Q186" s="172"/>
      <c r="R186" s="175"/>
      <c r="T186" s="176"/>
      <c r="U186" s="172"/>
      <c r="V186" s="172"/>
      <c r="W186" s="172"/>
      <c r="X186" s="172"/>
      <c r="Y186" s="172"/>
      <c r="Z186" s="172"/>
      <c r="AA186" s="177"/>
      <c r="AT186" s="178" t="s">
        <v>196</v>
      </c>
      <c r="AU186" s="178" t="s">
        <v>126</v>
      </c>
      <c r="AV186" s="10" t="s">
        <v>126</v>
      </c>
      <c r="AW186" s="10" t="s">
        <v>42</v>
      </c>
      <c r="AX186" s="10" t="s">
        <v>86</v>
      </c>
      <c r="AY186" s="178" t="s">
        <v>188</v>
      </c>
    </row>
    <row r="187" spans="2:65" s="11" customFormat="1" ht="22.5" customHeight="1">
      <c r="B187" s="179"/>
      <c r="C187" s="180"/>
      <c r="D187" s="180"/>
      <c r="E187" s="181" t="s">
        <v>5</v>
      </c>
      <c r="F187" s="270" t="s">
        <v>291</v>
      </c>
      <c r="G187" s="271"/>
      <c r="H187" s="271"/>
      <c r="I187" s="271"/>
      <c r="J187" s="180"/>
      <c r="K187" s="182" t="s">
        <v>5</v>
      </c>
      <c r="L187" s="180"/>
      <c r="M187" s="180"/>
      <c r="N187" s="180"/>
      <c r="O187" s="180"/>
      <c r="P187" s="180"/>
      <c r="Q187" s="180"/>
      <c r="R187" s="183"/>
      <c r="T187" s="184"/>
      <c r="U187" s="180"/>
      <c r="V187" s="180"/>
      <c r="W187" s="180"/>
      <c r="X187" s="180"/>
      <c r="Y187" s="180"/>
      <c r="Z187" s="180"/>
      <c r="AA187" s="185"/>
      <c r="AT187" s="186" t="s">
        <v>196</v>
      </c>
      <c r="AU187" s="186" t="s">
        <v>126</v>
      </c>
      <c r="AV187" s="11" t="s">
        <v>94</v>
      </c>
      <c r="AW187" s="11" t="s">
        <v>42</v>
      </c>
      <c r="AX187" s="11" t="s">
        <v>86</v>
      </c>
      <c r="AY187" s="186" t="s">
        <v>188</v>
      </c>
    </row>
    <row r="188" spans="2:65" s="10" customFormat="1" ht="22.5" customHeight="1">
      <c r="B188" s="171"/>
      <c r="C188" s="172"/>
      <c r="D188" s="172"/>
      <c r="E188" s="173" t="s">
        <v>5</v>
      </c>
      <c r="F188" s="268" t="s">
        <v>292</v>
      </c>
      <c r="G188" s="269"/>
      <c r="H188" s="269"/>
      <c r="I188" s="269"/>
      <c r="J188" s="172"/>
      <c r="K188" s="174">
        <v>5.82</v>
      </c>
      <c r="L188" s="172"/>
      <c r="M188" s="172"/>
      <c r="N188" s="172"/>
      <c r="O188" s="172"/>
      <c r="P188" s="172"/>
      <c r="Q188" s="172"/>
      <c r="R188" s="175"/>
      <c r="T188" s="176"/>
      <c r="U188" s="172"/>
      <c r="V188" s="172"/>
      <c r="W188" s="172"/>
      <c r="X188" s="172"/>
      <c r="Y188" s="172"/>
      <c r="Z188" s="172"/>
      <c r="AA188" s="177"/>
      <c r="AT188" s="178" t="s">
        <v>196</v>
      </c>
      <c r="AU188" s="178" t="s">
        <v>126</v>
      </c>
      <c r="AV188" s="10" t="s">
        <v>126</v>
      </c>
      <c r="AW188" s="10" t="s">
        <v>42</v>
      </c>
      <c r="AX188" s="10" t="s">
        <v>86</v>
      </c>
      <c r="AY188" s="178" t="s">
        <v>188</v>
      </c>
    </row>
    <row r="189" spans="2:65" s="11" customFormat="1" ht="22.5" customHeight="1">
      <c r="B189" s="179"/>
      <c r="C189" s="180"/>
      <c r="D189" s="180"/>
      <c r="E189" s="181" t="s">
        <v>5</v>
      </c>
      <c r="F189" s="270" t="s">
        <v>293</v>
      </c>
      <c r="G189" s="271"/>
      <c r="H189" s="271"/>
      <c r="I189" s="271"/>
      <c r="J189" s="180"/>
      <c r="K189" s="182" t="s">
        <v>5</v>
      </c>
      <c r="L189" s="180"/>
      <c r="M189" s="180"/>
      <c r="N189" s="180"/>
      <c r="O189" s="180"/>
      <c r="P189" s="180"/>
      <c r="Q189" s="180"/>
      <c r="R189" s="183"/>
      <c r="T189" s="184"/>
      <c r="U189" s="180"/>
      <c r="V189" s="180"/>
      <c r="W189" s="180"/>
      <c r="X189" s="180"/>
      <c r="Y189" s="180"/>
      <c r="Z189" s="180"/>
      <c r="AA189" s="185"/>
      <c r="AT189" s="186" t="s">
        <v>196</v>
      </c>
      <c r="AU189" s="186" t="s">
        <v>126</v>
      </c>
      <c r="AV189" s="11" t="s">
        <v>94</v>
      </c>
      <c r="AW189" s="11" t="s">
        <v>42</v>
      </c>
      <c r="AX189" s="11" t="s">
        <v>86</v>
      </c>
      <c r="AY189" s="186" t="s">
        <v>188</v>
      </c>
    </row>
    <row r="190" spans="2:65" s="10" customFormat="1" ht="44.25" customHeight="1">
      <c r="B190" s="171"/>
      <c r="C190" s="172"/>
      <c r="D190" s="172"/>
      <c r="E190" s="173" t="s">
        <v>5</v>
      </c>
      <c r="F190" s="268" t="s">
        <v>294</v>
      </c>
      <c r="G190" s="269"/>
      <c r="H190" s="269"/>
      <c r="I190" s="269"/>
      <c r="J190" s="172"/>
      <c r="K190" s="174">
        <v>152.59100000000001</v>
      </c>
      <c r="L190" s="172"/>
      <c r="M190" s="172"/>
      <c r="N190" s="172"/>
      <c r="O190" s="172"/>
      <c r="P190" s="172"/>
      <c r="Q190" s="172"/>
      <c r="R190" s="175"/>
      <c r="T190" s="176"/>
      <c r="U190" s="172"/>
      <c r="V190" s="172"/>
      <c r="W190" s="172"/>
      <c r="X190" s="172"/>
      <c r="Y190" s="172"/>
      <c r="Z190" s="172"/>
      <c r="AA190" s="177"/>
      <c r="AT190" s="178" t="s">
        <v>196</v>
      </c>
      <c r="AU190" s="178" t="s">
        <v>126</v>
      </c>
      <c r="AV190" s="10" t="s">
        <v>126</v>
      </c>
      <c r="AW190" s="10" t="s">
        <v>42</v>
      </c>
      <c r="AX190" s="10" t="s">
        <v>86</v>
      </c>
      <c r="AY190" s="178" t="s">
        <v>188</v>
      </c>
    </row>
    <row r="191" spans="2:65" s="12" customFormat="1" ht="22.5" customHeight="1">
      <c r="B191" s="191"/>
      <c r="C191" s="192"/>
      <c r="D191" s="192"/>
      <c r="E191" s="193" t="s">
        <v>5</v>
      </c>
      <c r="F191" s="272" t="s">
        <v>265</v>
      </c>
      <c r="G191" s="273"/>
      <c r="H191" s="273"/>
      <c r="I191" s="273"/>
      <c r="J191" s="192"/>
      <c r="K191" s="194">
        <v>163.81100000000001</v>
      </c>
      <c r="L191" s="192"/>
      <c r="M191" s="192"/>
      <c r="N191" s="192"/>
      <c r="O191" s="192"/>
      <c r="P191" s="192"/>
      <c r="Q191" s="192"/>
      <c r="R191" s="195"/>
      <c r="T191" s="196"/>
      <c r="U191" s="192"/>
      <c r="V191" s="192"/>
      <c r="W191" s="192"/>
      <c r="X191" s="192"/>
      <c r="Y191" s="192"/>
      <c r="Z191" s="192"/>
      <c r="AA191" s="197"/>
      <c r="AT191" s="198" t="s">
        <v>196</v>
      </c>
      <c r="AU191" s="198" t="s">
        <v>126</v>
      </c>
      <c r="AV191" s="12" t="s">
        <v>193</v>
      </c>
      <c r="AW191" s="12" t="s">
        <v>42</v>
      </c>
      <c r="AX191" s="12" t="s">
        <v>94</v>
      </c>
      <c r="AY191" s="198" t="s">
        <v>188</v>
      </c>
    </row>
    <row r="192" spans="2:65" s="1" customFormat="1" ht="31.5" customHeight="1">
      <c r="B192" s="135"/>
      <c r="C192" s="164" t="s">
        <v>295</v>
      </c>
      <c r="D192" s="164" t="s">
        <v>189</v>
      </c>
      <c r="E192" s="165" t="s">
        <v>296</v>
      </c>
      <c r="F192" s="256" t="s">
        <v>297</v>
      </c>
      <c r="G192" s="256"/>
      <c r="H192" s="256"/>
      <c r="I192" s="256"/>
      <c r="J192" s="166" t="s">
        <v>220</v>
      </c>
      <c r="K192" s="167">
        <v>3.84</v>
      </c>
      <c r="L192" s="257">
        <v>0</v>
      </c>
      <c r="M192" s="257"/>
      <c r="N192" s="258">
        <f>ROUND(L192*K192,2)</f>
        <v>0</v>
      </c>
      <c r="O192" s="258"/>
      <c r="P192" s="258"/>
      <c r="Q192" s="258"/>
      <c r="R192" s="138"/>
      <c r="T192" s="168" t="s">
        <v>5</v>
      </c>
      <c r="U192" s="47" t="s">
        <v>51</v>
      </c>
      <c r="V192" s="39"/>
      <c r="W192" s="169">
        <f>V192*K192</f>
        <v>0</v>
      </c>
      <c r="X192" s="169">
        <v>1.09E-2</v>
      </c>
      <c r="Y192" s="169">
        <f>X192*K192</f>
        <v>4.1855999999999997E-2</v>
      </c>
      <c r="Z192" s="169">
        <v>0</v>
      </c>
      <c r="AA192" s="170">
        <f>Z192*K192</f>
        <v>0</v>
      </c>
      <c r="AR192" s="20" t="s">
        <v>193</v>
      </c>
      <c r="AT192" s="20" t="s">
        <v>189</v>
      </c>
      <c r="AU192" s="20" t="s">
        <v>126</v>
      </c>
      <c r="AY192" s="20" t="s">
        <v>188</v>
      </c>
      <c r="BE192" s="109">
        <f>IF(U192="základní",N192,0)</f>
        <v>0</v>
      </c>
      <c r="BF192" s="109">
        <f>IF(U192="snížená",N192,0)</f>
        <v>0</v>
      </c>
      <c r="BG192" s="109">
        <f>IF(U192="zákl. přenesená",N192,0)</f>
        <v>0</v>
      </c>
      <c r="BH192" s="109">
        <f>IF(U192="sníž. přenesená",N192,0)</f>
        <v>0</v>
      </c>
      <c r="BI192" s="109">
        <f>IF(U192="nulová",N192,0)</f>
        <v>0</v>
      </c>
      <c r="BJ192" s="20" t="s">
        <v>94</v>
      </c>
      <c r="BK192" s="109">
        <f>ROUND(L192*K192,2)</f>
        <v>0</v>
      </c>
      <c r="BL192" s="20" t="s">
        <v>193</v>
      </c>
      <c r="BM192" s="20" t="s">
        <v>298</v>
      </c>
    </row>
    <row r="193" spans="2:65" s="11" customFormat="1" ht="31.5" customHeight="1">
      <c r="B193" s="179"/>
      <c r="C193" s="180"/>
      <c r="D193" s="180"/>
      <c r="E193" s="181" t="s">
        <v>5</v>
      </c>
      <c r="F193" s="276" t="s">
        <v>299</v>
      </c>
      <c r="G193" s="277"/>
      <c r="H193" s="277"/>
      <c r="I193" s="277"/>
      <c r="J193" s="180"/>
      <c r="K193" s="182" t="s">
        <v>5</v>
      </c>
      <c r="L193" s="180"/>
      <c r="M193" s="180"/>
      <c r="N193" s="180"/>
      <c r="O193" s="180"/>
      <c r="P193" s="180"/>
      <c r="Q193" s="180"/>
      <c r="R193" s="183"/>
      <c r="T193" s="184"/>
      <c r="U193" s="180"/>
      <c r="V193" s="180"/>
      <c r="W193" s="180"/>
      <c r="X193" s="180"/>
      <c r="Y193" s="180"/>
      <c r="Z193" s="180"/>
      <c r="AA193" s="185"/>
      <c r="AT193" s="186" t="s">
        <v>196</v>
      </c>
      <c r="AU193" s="186" t="s">
        <v>126</v>
      </c>
      <c r="AV193" s="11" t="s">
        <v>94</v>
      </c>
      <c r="AW193" s="11" t="s">
        <v>42</v>
      </c>
      <c r="AX193" s="11" t="s">
        <v>86</v>
      </c>
      <c r="AY193" s="186" t="s">
        <v>188</v>
      </c>
    </row>
    <row r="194" spans="2:65" s="10" customFormat="1" ht="22.5" customHeight="1">
      <c r="B194" s="171"/>
      <c r="C194" s="172"/>
      <c r="D194" s="172"/>
      <c r="E194" s="173" t="s">
        <v>5</v>
      </c>
      <c r="F194" s="268" t="s">
        <v>300</v>
      </c>
      <c r="G194" s="269"/>
      <c r="H194" s="269"/>
      <c r="I194" s="269"/>
      <c r="J194" s="172"/>
      <c r="K194" s="174">
        <v>3.84</v>
      </c>
      <c r="L194" s="172"/>
      <c r="M194" s="172"/>
      <c r="N194" s="172"/>
      <c r="O194" s="172"/>
      <c r="P194" s="172"/>
      <c r="Q194" s="172"/>
      <c r="R194" s="175"/>
      <c r="T194" s="176"/>
      <c r="U194" s="172"/>
      <c r="V194" s="172"/>
      <c r="W194" s="172"/>
      <c r="X194" s="172"/>
      <c r="Y194" s="172"/>
      <c r="Z194" s="172"/>
      <c r="AA194" s="177"/>
      <c r="AT194" s="178" t="s">
        <v>196</v>
      </c>
      <c r="AU194" s="178" t="s">
        <v>126</v>
      </c>
      <c r="AV194" s="10" t="s">
        <v>126</v>
      </c>
      <c r="AW194" s="10" t="s">
        <v>42</v>
      </c>
      <c r="AX194" s="10" t="s">
        <v>94</v>
      </c>
      <c r="AY194" s="178" t="s">
        <v>188</v>
      </c>
    </row>
    <row r="195" spans="2:65" s="1" customFormat="1" ht="22.5" customHeight="1">
      <c r="B195" s="135"/>
      <c r="C195" s="164" t="s">
        <v>10</v>
      </c>
      <c r="D195" s="164" t="s">
        <v>189</v>
      </c>
      <c r="E195" s="165" t="s">
        <v>301</v>
      </c>
      <c r="F195" s="256" t="s">
        <v>302</v>
      </c>
      <c r="G195" s="256"/>
      <c r="H195" s="256"/>
      <c r="I195" s="256"/>
      <c r="J195" s="166" t="s">
        <v>208</v>
      </c>
      <c r="K195" s="167">
        <v>1.0609999999999999</v>
      </c>
      <c r="L195" s="257">
        <v>0</v>
      </c>
      <c r="M195" s="257"/>
      <c r="N195" s="258">
        <f>ROUND(L195*K195,2)</f>
        <v>0</v>
      </c>
      <c r="O195" s="258"/>
      <c r="P195" s="258"/>
      <c r="Q195" s="258"/>
      <c r="R195" s="138"/>
      <c r="T195" s="168" t="s">
        <v>5</v>
      </c>
      <c r="U195" s="47" t="s">
        <v>51</v>
      </c>
      <c r="V195" s="39"/>
      <c r="W195" s="169">
        <f>V195*K195</f>
        <v>0</v>
      </c>
      <c r="X195" s="169">
        <v>1.0530600000000001</v>
      </c>
      <c r="Y195" s="169">
        <f>X195*K195</f>
        <v>1.1172966600000001</v>
      </c>
      <c r="Z195" s="169">
        <v>0</v>
      </c>
      <c r="AA195" s="170">
        <f>Z195*K195</f>
        <v>0</v>
      </c>
      <c r="AR195" s="20" t="s">
        <v>193</v>
      </c>
      <c r="AT195" s="20" t="s">
        <v>189</v>
      </c>
      <c r="AU195" s="20" t="s">
        <v>126</v>
      </c>
      <c r="AY195" s="20" t="s">
        <v>188</v>
      </c>
      <c r="BE195" s="109">
        <f>IF(U195="základní",N195,0)</f>
        <v>0</v>
      </c>
      <c r="BF195" s="109">
        <f>IF(U195="snížená",N195,0)</f>
        <v>0</v>
      </c>
      <c r="BG195" s="109">
        <f>IF(U195="zákl. přenesená",N195,0)</f>
        <v>0</v>
      </c>
      <c r="BH195" s="109">
        <f>IF(U195="sníž. přenesená",N195,0)</f>
        <v>0</v>
      </c>
      <c r="BI195" s="109">
        <f>IF(U195="nulová",N195,0)</f>
        <v>0</v>
      </c>
      <c r="BJ195" s="20" t="s">
        <v>94</v>
      </c>
      <c r="BK195" s="109">
        <f>ROUND(L195*K195,2)</f>
        <v>0</v>
      </c>
      <c r="BL195" s="20" t="s">
        <v>193</v>
      </c>
      <c r="BM195" s="20" t="s">
        <v>303</v>
      </c>
    </row>
    <row r="196" spans="2:65" s="11" customFormat="1" ht="22.5" customHeight="1">
      <c r="B196" s="179"/>
      <c r="C196" s="180"/>
      <c r="D196" s="180"/>
      <c r="E196" s="181" t="s">
        <v>5</v>
      </c>
      <c r="F196" s="276" t="s">
        <v>304</v>
      </c>
      <c r="G196" s="277"/>
      <c r="H196" s="277"/>
      <c r="I196" s="277"/>
      <c r="J196" s="180"/>
      <c r="K196" s="182" t="s">
        <v>5</v>
      </c>
      <c r="L196" s="180"/>
      <c r="M196" s="180"/>
      <c r="N196" s="180"/>
      <c r="O196" s="180"/>
      <c r="P196" s="180"/>
      <c r="Q196" s="180"/>
      <c r="R196" s="183"/>
      <c r="T196" s="184"/>
      <c r="U196" s="180"/>
      <c r="V196" s="180"/>
      <c r="W196" s="180"/>
      <c r="X196" s="180"/>
      <c r="Y196" s="180"/>
      <c r="Z196" s="180"/>
      <c r="AA196" s="185"/>
      <c r="AT196" s="186" t="s">
        <v>196</v>
      </c>
      <c r="AU196" s="186" t="s">
        <v>126</v>
      </c>
      <c r="AV196" s="11" t="s">
        <v>94</v>
      </c>
      <c r="AW196" s="11" t="s">
        <v>42</v>
      </c>
      <c r="AX196" s="11" t="s">
        <v>86</v>
      </c>
      <c r="AY196" s="186" t="s">
        <v>188</v>
      </c>
    </row>
    <row r="197" spans="2:65" s="10" customFormat="1" ht="22.5" customHeight="1">
      <c r="B197" s="171"/>
      <c r="C197" s="172"/>
      <c r="D197" s="172"/>
      <c r="E197" s="173" t="s">
        <v>5</v>
      </c>
      <c r="F197" s="268" t="s">
        <v>305</v>
      </c>
      <c r="G197" s="269"/>
      <c r="H197" s="269"/>
      <c r="I197" s="269"/>
      <c r="J197" s="172"/>
      <c r="K197" s="174">
        <v>1.0609999999999999</v>
      </c>
      <c r="L197" s="172"/>
      <c r="M197" s="172"/>
      <c r="N197" s="172"/>
      <c r="O197" s="172"/>
      <c r="P197" s="172"/>
      <c r="Q197" s="172"/>
      <c r="R197" s="175"/>
      <c r="T197" s="176"/>
      <c r="U197" s="172"/>
      <c r="V197" s="172"/>
      <c r="W197" s="172"/>
      <c r="X197" s="172"/>
      <c r="Y197" s="172"/>
      <c r="Z197" s="172"/>
      <c r="AA197" s="177"/>
      <c r="AT197" s="178" t="s">
        <v>196</v>
      </c>
      <c r="AU197" s="178" t="s">
        <v>126</v>
      </c>
      <c r="AV197" s="10" t="s">
        <v>126</v>
      </c>
      <c r="AW197" s="10" t="s">
        <v>42</v>
      </c>
      <c r="AX197" s="10" t="s">
        <v>94</v>
      </c>
      <c r="AY197" s="178" t="s">
        <v>188</v>
      </c>
    </row>
    <row r="198" spans="2:65" s="1" customFormat="1" ht="22.5" customHeight="1">
      <c r="B198" s="135"/>
      <c r="C198" s="164" t="s">
        <v>306</v>
      </c>
      <c r="D198" s="164" t="s">
        <v>189</v>
      </c>
      <c r="E198" s="165" t="s">
        <v>307</v>
      </c>
      <c r="F198" s="256" t="s">
        <v>308</v>
      </c>
      <c r="G198" s="256"/>
      <c r="H198" s="256"/>
      <c r="I198" s="256"/>
      <c r="J198" s="166" t="s">
        <v>220</v>
      </c>
      <c r="K198" s="167">
        <v>163.81100000000001</v>
      </c>
      <c r="L198" s="257">
        <v>0</v>
      </c>
      <c r="M198" s="257"/>
      <c r="N198" s="258">
        <f>ROUND(L198*K198,2)</f>
        <v>0</v>
      </c>
      <c r="O198" s="258"/>
      <c r="P198" s="258"/>
      <c r="Q198" s="258"/>
      <c r="R198" s="138"/>
      <c r="T198" s="168" t="s">
        <v>5</v>
      </c>
      <c r="U198" s="47" t="s">
        <v>51</v>
      </c>
      <c r="V198" s="39"/>
      <c r="W198" s="169">
        <f>V198*K198</f>
        <v>0</v>
      </c>
      <c r="X198" s="169">
        <v>1.0530600000000001</v>
      </c>
      <c r="Y198" s="169">
        <f>X198*K198</f>
        <v>172.50281166000002</v>
      </c>
      <c r="Z198" s="169">
        <v>0</v>
      </c>
      <c r="AA198" s="170">
        <f>Z198*K198</f>
        <v>0</v>
      </c>
      <c r="AR198" s="20" t="s">
        <v>193</v>
      </c>
      <c r="AT198" s="20" t="s">
        <v>189</v>
      </c>
      <c r="AU198" s="20" t="s">
        <v>126</v>
      </c>
      <c r="AY198" s="20" t="s">
        <v>188</v>
      </c>
      <c r="BE198" s="109">
        <f>IF(U198="základní",N198,0)</f>
        <v>0</v>
      </c>
      <c r="BF198" s="109">
        <f>IF(U198="snížená",N198,0)</f>
        <v>0</v>
      </c>
      <c r="BG198" s="109">
        <f>IF(U198="zákl. přenesená",N198,0)</f>
        <v>0</v>
      </c>
      <c r="BH198" s="109">
        <f>IF(U198="sníž. přenesená",N198,0)</f>
        <v>0</v>
      </c>
      <c r="BI198" s="109">
        <f>IF(U198="nulová",N198,0)</f>
        <v>0</v>
      </c>
      <c r="BJ198" s="20" t="s">
        <v>94</v>
      </c>
      <c r="BK198" s="109">
        <f>ROUND(L198*K198,2)</f>
        <v>0</v>
      </c>
      <c r="BL198" s="20" t="s">
        <v>193</v>
      </c>
      <c r="BM198" s="20" t="s">
        <v>309</v>
      </c>
    </row>
    <row r="199" spans="2:65" s="1" customFormat="1" ht="31.5" customHeight="1">
      <c r="B199" s="135"/>
      <c r="C199" s="164" t="s">
        <v>310</v>
      </c>
      <c r="D199" s="164" t="s">
        <v>189</v>
      </c>
      <c r="E199" s="165" t="s">
        <v>311</v>
      </c>
      <c r="F199" s="256" t="s">
        <v>312</v>
      </c>
      <c r="G199" s="256"/>
      <c r="H199" s="256"/>
      <c r="I199" s="256"/>
      <c r="J199" s="166" t="s">
        <v>208</v>
      </c>
      <c r="K199" s="167">
        <v>3.4540000000000002</v>
      </c>
      <c r="L199" s="257">
        <v>0</v>
      </c>
      <c r="M199" s="257"/>
      <c r="N199" s="258">
        <f>ROUND(L199*K199,2)</f>
        <v>0</v>
      </c>
      <c r="O199" s="258"/>
      <c r="P199" s="258"/>
      <c r="Q199" s="258"/>
      <c r="R199" s="138"/>
      <c r="T199" s="168" t="s">
        <v>5</v>
      </c>
      <c r="U199" s="47" t="s">
        <v>51</v>
      </c>
      <c r="V199" s="39"/>
      <c r="W199" s="169">
        <f>V199*K199</f>
        <v>0</v>
      </c>
      <c r="X199" s="169">
        <v>1.7090000000000001E-2</v>
      </c>
      <c r="Y199" s="169">
        <f>X199*K199</f>
        <v>5.9028860000000009E-2</v>
      </c>
      <c r="Z199" s="169">
        <v>0</v>
      </c>
      <c r="AA199" s="170">
        <f>Z199*K199</f>
        <v>0</v>
      </c>
      <c r="AR199" s="20" t="s">
        <v>193</v>
      </c>
      <c r="AT199" s="20" t="s">
        <v>189</v>
      </c>
      <c r="AU199" s="20" t="s">
        <v>126</v>
      </c>
      <c r="AY199" s="20" t="s">
        <v>188</v>
      </c>
      <c r="BE199" s="109">
        <f>IF(U199="základní",N199,0)</f>
        <v>0</v>
      </c>
      <c r="BF199" s="109">
        <f>IF(U199="snížená",N199,0)</f>
        <v>0</v>
      </c>
      <c r="BG199" s="109">
        <f>IF(U199="zákl. přenesená",N199,0)</f>
        <v>0</v>
      </c>
      <c r="BH199" s="109">
        <f>IF(U199="sníž. přenesená",N199,0)</f>
        <v>0</v>
      </c>
      <c r="BI199" s="109">
        <f>IF(U199="nulová",N199,0)</f>
        <v>0</v>
      </c>
      <c r="BJ199" s="20" t="s">
        <v>94</v>
      </c>
      <c r="BK199" s="109">
        <f>ROUND(L199*K199,2)</f>
        <v>0</v>
      </c>
      <c r="BL199" s="20" t="s">
        <v>193</v>
      </c>
      <c r="BM199" s="20" t="s">
        <v>313</v>
      </c>
    </row>
    <row r="200" spans="2:65" s="11" customFormat="1" ht="31.5" customHeight="1">
      <c r="B200" s="179"/>
      <c r="C200" s="180"/>
      <c r="D200" s="180"/>
      <c r="E200" s="181" t="s">
        <v>5</v>
      </c>
      <c r="F200" s="276" t="s">
        <v>314</v>
      </c>
      <c r="G200" s="277"/>
      <c r="H200" s="277"/>
      <c r="I200" s="277"/>
      <c r="J200" s="180"/>
      <c r="K200" s="182" t="s">
        <v>5</v>
      </c>
      <c r="L200" s="180"/>
      <c r="M200" s="180"/>
      <c r="N200" s="180"/>
      <c r="O200" s="180"/>
      <c r="P200" s="180"/>
      <c r="Q200" s="180"/>
      <c r="R200" s="183"/>
      <c r="T200" s="184"/>
      <c r="U200" s="180"/>
      <c r="V200" s="180"/>
      <c r="W200" s="180"/>
      <c r="X200" s="180"/>
      <c r="Y200" s="180"/>
      <c r="Z200" s="180"/>
      <c r="AA200" s="185"/>
      <c r="AT200" s="186" t="s">
        <v>196</v>
      </c>
      <c r="AU200" s="186" t="s">
        <v>126</v>
      </c>
      <c r="AV200" s="11" t="s">
        <v>94</v>
      </c>
      <c r="AW200" s="11" t="s">
        <v>42</v>
      </c>
      <c r="AX200" s="11" t="s">
        <v>86</v>
      </c>
      <c r="AY200" s="186" t="s">
        <v>188</v>
      </c>
    </row>
    <row r="201" spans="2:65" s="10" customFormat="1" ht="22.5" customHeight="1">
      <c r="B201" s="171"/>
      <c r="C201" s="172"/>
      <c r="D201" s="172"/>
      <c r="E201" s="173" t="s">
        <v>5</v>
      </c>
      <c r="F201" s="268" t="s">
        <v>315</v>
      </c>
      <c r="G201" s="269"/>
      <c r="H201" s="269"/>
      <c r="I201" s="269"/>
      <c r="J201" s="172"/>
      <c r="K201" s="174">
        <v>0.115</v>
      </c>
      <c r="L201" s="172"/>
      <c r="M201" s="172"/>
      <c r="N201" s="172"/>
      <c r="O201" s="172"/>
      <c r="P201" s="172"/>
      <c r="Q201" s="172"/>
      <c r="R201" s="175"/>
      <c r="T201" s="176"/>
      <c r="U201" s="172"/>
      <c r="V201" s="172"/>
      <c r="W201" s="172"/>
      <c r="X201" s="172"/>
      <c r="Y201" s="172"/>
      <c r="Z201" s="172"/>
      <c r="AA201" s="177"/>
      <c r="AT201" s="178" t="s">
        <v>196</v>
      </c>
      <c r="AU201" s="178" t="s">
        <v>126</v>
      </c>
      <c r="AV201" s="10" t="s">
        <v>126</v>
      </c>
      <c r="AW201" s="10" t="s">
        <v>42</v>
      </c>
      <c r="AX201" s="10" t="s">
        <v>86</v>
      </c>
      <c r="AY201" s="178" t="s">
        <v>188</v>
      </c>
    </row>
    <row r="202" spans="2:65" s="11" customFormat="1" ht="31.5" customHeight="1">
      <c r="B202" s="179"/>
      <c r="C202" s="180"/>
      <c r="D202" s="180"/>
      <c r="E202" s="181" t="s">
        <v>5</v>
      </c>
      <c r="F202" s="270" t="s">
        <v>316</v>
      </c>
      <c r="G202" s="271"/>
      <c r="H202" s="271"/>
      <c r="I202" s="271"/>
      <c r="J202" s="180"/>
      <c r="K202" s="182" t="s">
        <v>5</v>
      </c>
      <c r="L202" s="180"/>
      <c r="M202" s="180"/>
      <c r="N202" s="180"/>
      <c r="O202" s="180"/>
      <c r="P202" s="180"/>
      <c r="Q202" s="180"/>
      <c r="R202" s="183"/>
      <c r="T202" s="184"/>
      <c r="U202" s="180"/>
      <c r="V202" s="180"/>
      <c r="W202" s="180"/>
      <c r="X202" s="180"/>
      <c r="Y202" s="180"/>
      <c r="Z202" s="180"/>
      <c r="AA202" s="185"/>
      <c r="AT202" s="186" t="s">
        <v>196</v>
      </c>
      <c r="AU202" s="186" t="s">
        <v>126</v>
      </c>
      <c r="AV202" s="11" t="s">
        <v>94</v>
      </c>
      <c r="AW202" s="11" t="s">
        <v>42</v>
      </c>
      <c r="AX202" s="11" t="s">
        <v>86</v>
      </c>
      <c r="AY202" s="186" t="s">
        <v>188</v>
      </c>
    </row>
    <row r="203" spans="2:65" s="10" customFormat="1" ht="22.5" customHeight="1">
      <c r="B203" s="171"/>
      <c r="C203" s="172"/>
      <c r="D203" s="172"/>
      <c r="E203" s="173" t="s">
        <v>5</v>
      </c>
      <c r="F203" s="268" t="s">
        <v>317</v>
      </c>
      <c r="G203" s="269"/>
      <c r="H203" s="269"/>
      <c r="I203" s="269"/>
      <c r="J203" s="172"/>
      <c r="K203" s="174">
        <v>0.16400000000000001</v>
      </c>
      <c r="L203" s="172"/>
      <c r="M203" s="172"/>
      <c r="N203" s="172"/>
      <c r="O203" s="172"/>
      <c r="P203" s="172"/>
      <c r="Q203" s="172"/>
      <c r="R203" s="175"/>
      <c r="T203" s="176"/>
      <c r="U203" s="172"/>
      <c r="V203" s="172"/>
      <c r="W203" s="172"/>
      <c r="X203" s="172"/>
      <c r="Y203" s="172"/>
      <c r="Z203" s="172"/>
      <c r="AA203" s="177"/>
      <c r="AT203" s="178" t="s">
        <v>196</v>
      </c>
      <c r="AU203" s="178" t="s">
        <v>126</v>
      </c>
      <c r="AV203" s="10" t="s">
        <v>126</v>
      </c>
      <c r="AW203" s="10" t="s">
        <v>42</v>
      </c>
      <c r="AX203" s="10" t="s">
        <v>86</v>
      </c>
      <c r="AY203" s="178" t="s">
        <v>188</v>
      </c>
    </row>
    <row r="204" spans="2:65" s="11" customFormat="1" ht="31.5" customHeight="1">
      <c r="B204" s="179"/>
      <c r="C204" s="180"/>
      <c r="D204" s="180"/>
      <c r="E204" s="181" t="s">
        <v>5</v>
      </c>
      <c r="F204" s="270" t="s">
        <v>318</v>
      </c>
      <c r="G204" s="271"/>
      <c r="H204" s="271"/>
      <c r="I204" s="271"/>
      <c r="J204" s="180"/>
      <c r="K204" s="182" t="s">
        <v>5</v>
      </c>
      <c r="L204" s="180"/>
      <c r="M204" s="180"/>
      <c r="N204" s="180"/>
      <c r="O204" s="180"/>
      <c r="P204" s="180"/>
      <c r="Q204" s="180"/>
      <c r="R204" s="183"/>
      <c r="T204" s="184"/>
      <c r="U204" s="180"/>
      <c r="V204" s="180"/>
      <c r="W204" s="180"/>
      <c r="X204" s="180"/>
      <c r="Y204" s="180"/>
      <c r="Z204" s="180"/>
      <c r="AA204" s="185"/>
      <c r="AT204" s="186" t="s">
        <v>196</v>
      </c>
      <c r="AU204" s="186" t="s">
        <v>126</v>
      </c>
      <c r="AV204" s="11" t="s">
        <v>94</v>
      </c>
      <c r="AW204" s="11" t="s">
        <v>42</v>
      </c>
      <c r="AX204" s="11" t="s">
        <v>86</v>
      </c>
      <c r="AY204" s="186" t="s">
        <v>188</v>
      </c>
    </row>
    <row r="205" spans="2:65" s="10" customFormat="1" ht="22.5" customHeight="1">
      <c r="B205" s="171"/>
      <c r="C205" s="172"/>
      <c r="D205" s="172"/>
      <c r="E205" s="173" t="s">
        <v>5</v>
      </c>
      <c r="F205" s="268" t="s">
        <v>319</v>
      </c>
      <c r="G205" s="269"/>
      <c r="H205" s="269"/>
      <c r="I205" s="269"/>
      <c r="J205" s="172"/>
      <c r="K205" s="174">
        <v>2.8730000000000002</v>
      </c>
      <c r="L205" s="172"/>
      <c r="M205" s="172"/>
      <c r="N205" s="172"/>
      <c r="O205" s="172"/>
      <c r="P205" s="172"/>
      <c r="Q205" s="172"/>
      <c r="R205" s="175"/>
      <c r="T205" s="176"/>
      <c r="U205" s="172"/>
      <c r="V205" s="172"/>
      <c r="W205" s="172"/>
      <c r="X205" s="172"/>
      <c r="Y205" s="172"/>
      <c r="Z205" s="172"/>
      <c r="AA205" s="177"/>
      <c r="AT205" s="178" t="s">
        <v>196</v>
      </c>
      <c r="AU205" s="178" t="s">
        <v>126</v>
      </c>
      <c r="AV205" s="10" t="s">
        <v>126</v>
      </c>
      <c r="AW205" s="10" t="s">
        <v>42</v>
      </c>
      <c r="AX205" s="10" t="s">
        <v>86</v>
      </c>
      <c r="AY205" s="178" t="s">
        <v>188</v>
      </c>
    </row>
    <row r="206" spans="2:65" s="10" customFormat="1" ht="31.5" customHeight="1">
      <c r="B206" s="171"/>
      <c r="C206" s="172"/>
      <c r="D206" s="172"/>
      <c r="E206" s="173" t="s">
        <v>5</v>
      </c>
      <c r="F206" s="268" t="s">
        <v>320</v>
      </c>
      <c r="G206" s="269"/>
      <c r="H206" s="269"/>
      <c r="I206" s="269"/>
      <c r="J206" s="172"/>
      <c r="K206" s="174">
        <v>0.30199999999999999</v>
      </c>
      <c r="L206" s="172"/>
      <c r="M206" s="172"/>
      <c r="N206" s="172"/>
      <c r="O206" s="172"/>
      <c r="P206" s="172"/>
      <c r="Q206" s="172"/>
      <c r="R206" s="175"/>
      <c r="T206" s="176"/>
      <c r="U206" s="172"/>
      <c r="V206" s="172"/>
      <c r="W206" s="172"/>
      <c r="X206" s="172"/>
      <c r="Y206" s="172"/>
      <c r="Z206" s="172"/>
      <c r="AA206" s="177"/>
      <c r="AT206" s="178" t="s">
        <v>196</v>
      </c>
      <c r="AU206" s="178" t="s">
        <v>126</v>
      </c>
      <c r="AV206" s="10" t="s">
        <v>126</v>
      </c>
      <c r="AW206" s="10" t="s">
        <v>42</v>
      </c>
      <c r="AX206" s="10" t="s">
        <v>86</v>
      </c>
      <c r="AY206" s="178" t="s">
        <v>188</v>
      </c>
    </row>
    <row r="207" spans="2:65" s="12" customFormat="1" ht="22.5" customHeight="1">
      <c r="B207" s="191"/>
      <c r="C207" s="192"/>
      <c r="D207" s="192"/>
      <c r="E207" s="193" t="s">
        <v>5</v>
      </c>
      <c r="F207" s="272" t="s">
        <v>265</v>
      </c>
      <c r="G207" s="273"/>
      <c r="H207" s="273"/>
      <c r="I207" s="273"/>
      <c r="J207" s="192"/>
      <c r="K207" s="194">
        <v>3.4540000000000002</v>
      </c>
      <c r="L207" s="192"/>
      <c r="M207" s="192"/>
      <c r="N207" s="192"/>
      <c r="O207" s="192"/>
      <c r="P207" s="192"/>
      <c r="Q207" s="192"/>
      <c r="R207" s="195"/>
      <c r="T207" s="196"/>
      <c r="U207" s="192"/>
      <c r="V207" s="192"/>
      <c r="W207" s="192"/>
      <c r="X207" s="192"/>
      <c r="Y207" s="192"/>
      <c r="Z207" s="192"/>
      <c r="AA207" s="197"/>
      <c r="AT207" s="198" t="s">
        <v>196</v>
      </c>
      <c r="AU207" s="198" t="s">
        <v>126</v>
      </c>
      <c r="AV207" s="12" t="s">
        <v>193</v>
      </c>
      <c r="AW207" s="12" t="s">
        <v>42</v>
      </c>
      <c r="AX207" s="12" t="s">
        <v>94</v>
      </c>
      <c r="AY207" s="198" t="s">
        <v>188</v>
      </c>
    </row>
    <row r="208" spans="2:65" s="1" customFormat="1" ht="22.5" customHeight="1">
      <c r="B208" s="135"/>
      <c r="C208" s="187" t="s">
        <v>321</v>
      </c>
      <c r="D208" s="187" t="s">
        <v>239</v>
      </c>
      <c r="E208" s="188" t="s">
        <v>322</v>
      </c>
      <c r="F208" s="265" t="s">
        <v>323</v>
      </c>
      <c r="G208" s="265"/>
      <c r="H208" s="265"/>
      <c r="I208" s="265"/>
      <c r="J208" s="189" t="s">
        <v>208</v>
      </c>
      <c r="K208" s="190">
        <v>3.1749999999999998</v>
      </c>
      <c r="L208" s="266">
        <v>0</v>
      </c>
      <c r="M208" s="266"/>
      <c r="N208" s="267">
        <f>ROUND(L208*K208,2)</f>
        <v>0</v>
      </c>
      <c r="O208" s="258"/>
      <c r="P208" s="258"/>
      <c r="Q208" s="258"/>
      <c r="R208" s="138"/>
      <c r="T208" s="168" t="s">
        <v>5</v>
      </c>
      <c r="U208" s="47" t="s">
        <v>51</v>
      </c>
      <c r="V208" s="39"/>
      <c r="W208" s="169">
        <f>V208*K208</f>
        <v>0</v>
      </c>
      <c r="X208" s="169">
        <v>1</v>
      </c>
      <c r="Y208" s="169">
        <f>X208*K208</f>
        <v>3.1749999999999998</v>
      </c>
      <c r="Z208" s="169">
        <v>0</v>
      </c>
      <c r="AA208" s="170">
        <f>Z208*K208</f>
        <v>0</v>
      </c>
      <c r="AR208" s="20" t="s">
        <v>227</v>
      </c>
      <c r="AT208" s="20" t="s">
        <v>239</v>
      </c>
      <c r="AU208" s="20" t="s">
        <v>126</v>
      </c>
      <c r="AY208" s="20" t="s">
        <v>188</v>
      </c>
      <c r="BE208" s="109">
        <f>IF(U208="základní",N208,0)</f>
        <v>0</v>
      </c>
      <c r="BF208" s="109">
        <f>IF(U208="snížená",N208,0)</f>
        <v>0</v>
      </c>
      <c r="BG208" s="109">
        <f>IF(U208="zákl. přenesená",N208,0)</f>
        <v>0</v>
      </c>
      <c r="BH208" s="109">
        <f>IF(U208="sníž. přenesená",N208,0)</f>
        <v>0</v>
      </c>
      <c r="BI208" s="109">
        <f>IF(U208="nulová",N208,0)</f>
        <v>0</v>
      </c>
      <c r="BJ208" s="20" t="s">
        <v>94</v>
      </c>
      <c r="BK208" s="109">
        <f>ROUND(L208*K208,2)</f>
        <v>0</v>
      </c>
      <c r="BL208" s="20" t="s">
        <v>193</v>
      </c>
      <c r="BM208" s="20" t="s">
        <v>324</v>
      </c>
    </row>
    <row r="209" spans="2:65" s="11" customFormat="1" ht="31.5" customHeight="1">
      <c r="B209" s="179"/>
      <c r="C209" s="180"/>
      <c r="D209" s="180"/>
      <c r="E209" s="181" t="s">
        <v>5</v>
      </c>
      <c r="F209" s="276" t="s">
        <v>318</v>
      </c>
      <c r="G209" s="277"/>
      <c r="H209" s="277"/>
      <c r="I209" s="277"/>
      <c r="J209" s="180"/>
      <c r="K209" s="182" t="s">
        <v>5</v>
      </c>
      <c r="L209" s="180"/>
      <c r="M209" s="180"/>
      <c r="N209" s="180"/>
      <c r="O209" s="180"/>
      <c r="P209" s="180"/>
      <c r="Q209" s="180"/>
      <c r="R209" s="183"/>
      <c r="T209" s="184"/>
      <c r="U209" s="180"/>
      <c r="V209" s="180"/>
      <c r="W209" s="180"/>
      <c r="X209" s="180"/>
      <c r="Y209" s="180"/>
      <c r="Z209" s="180"/>
      <c r="AA209" s="185"/>
      <c r="AT209" s="186" t="s">
        <v>196</v>
      </c>
      <c r="AU209" s="186" t="s">
        <v>126</v>
      </c>
      <c r="AV209" s="11" t="s">
        <v>94</v>
      </c>
      <c r="AW209" s="11" t="s">
        <v>42</v>
      </c>
      <c r="AX209" s="11" t="s">
        <v>86</v>
      </c>
      <c r="AY209" s="186" t="s">
        <v>188</v>
      </c>
    </row>
    <row r="210" spans="2:65" s="10" customFormat="1" ht="22.5" customHeight="1">
      <c r="B210" s="171"/>
      <c r="C210" s="172"/>
      <c r="D210" s="172"/>
      <c r="E210" s="173" t="s">
        <v>5</v>
      </c>
      <c r="F210" s="268" t="s">
        <v>319</v>
      </c>
      <c r="G210" s="269"/>
      <c r="H210" s="269"/>
      <c r="I210" s="269"/>
      <c r="J210" s="172"/>
      <c r="K210" s="174">
        <v>2.8730000000000002</v>
      </c>
      <c r="L210" s="172"/>
      <c r="M210" s="172"/>
      <c r="N210" s="172"/>
      <c r="O210" s="172"/>
      <c r="P210" s="172"/>
      <c r="Q210" s="172"/>
      <c r="R210" s="175"/>
      <c r="T210" s="176"/>
      <c r="U210" s="172"/>
      <c r="V210" s="172"/>
      <c r="W210" s="172"/>
      <c r="X210" s="172"/>
      <c r="Y210" s="172"/>
      <c r="Z210" s="172"/>
      <c r="AA210" s="177"/>
      <c r="AT210" s="178" t="s">
        <v>196</v>
      </c>
      <c r="AU210" s="178" t="s">
        <v>126</v>
      </c>
      <c r="AV210" s="10" t="s">
        <v>126</v>
      </c>
      <c r="AW210" s="10" t="s">
        <v>42</v>
      </c>
      <c r="AX210" s="10" t="s">
        <v>86</v>
      </c>
      <c r="AY210" s="178" t="s">
        <v>188</v>
      </c>
    </row>
    <row r="211" spans="2:65" s="10" customFormat="1" ht="31.5" customHeight="1">
      <c r="B211" s="171"/>
      <c r="C211" s="172"/>
      <c r="D211" s="172"/>
      <c r="E211" s="173" t="s">
        <v>5</v>
      </c>
      <c r="F211" s="268" t="s">
        <v>320</v>
      </c>
      <c r="G211" s="269"/>
      <c r="H211" s="269"/>
      <c r="I211" s="269"/>
      <c r="J211" s="172"/>
      <c r="K211" s="174">
        <v>0.30199999999999999</v>
      </c>
      <c r="L211" s="172"/>
      <c r="M211" s="172"/>
      <c r="N211" s="172"/>
      <c r="O211" s="172"/>
      <c r="P211" s="172"/>
      <c r="Q211" s="172"/>
      <c r="R211" s="175"/>
      <c r="T211" s="176"/>
      <c r="U211" s="172"/>
      <c r="V211" s="172"/>
      <c r="W211" s="172"/>
      <c r="X211" s="172"/>
      <c r="Y211" s="172"/>
      <c r="Z211" s="172"/>
      <c r="AA211" s="177"/>
      <c r="AT211" s="178" t="s">
        <v>196</v>
      </c>
      <c r="AU211" s="178" t="s">
        <v>126</v>
      </c>
      <c r="AV211" s="10" t="s">
        <v>126</v>
      </c>
      <c r="AW211" s="10" t="s">
        <v>42</v>
      </c>
      <c r="AX211" s="10" t="s">
        <v>86</v>
      </c>
      <c r="AY211" s="178" t="s">
        <v>188</v>
      </c>
    </row>
    <row r="212" spans="2:65" s="12" customFormat="1" ht="22.5" customHeight="1">
      <c r="B212" s="191"/>
      <c r="C212" s="192"/>
      <c r="D212" s="192"/>
      <c r="E212" s="193" t="s">
        <v>5</v>
      </c>
      <c r="F212" s="272" t="s">
        <v>265</v>
      </c>
      <c r="G212" s="273"/>
      <c r="H212" s="273"/>
      <c r="I212" s="273"/>
      <c r="J212" s="192"/>
      <c r="K212" s="194">
        <v>3.1749999999999998</v>
      </c>
      <c r="L212" s="192"/>
      <c r="M212" s="192"/>
      <c r="N212" s="192"/>
      <c r="O212" s="192"/>
      <c r="P212" s="192"/>
      <c r="Q212" s="192"/>
      <c r="R212" s="195"/>
      <c r="T212" s="196"/>
      <c r="U212" s="192"/>
      <c r="V212" s="192"/>
      <c r="W212" s="192"/>
      <c r="X212" s="192"/>
      <c r="Y212" s="192"/>
      <c r="Z212" s="192"/>
      <c r="AA212" s="197"/>
      <c r="AT212" s="198" t="s">
        <v>196</v>
      </c>
      <c r="AU212" s="198" t="s">
        <v>126</v>
      </c>
      <c r="AV212" s="12" t="s">
        <v>193</v>
      </c>
      <c r="AW212" s="12" t="s">
        <v>42</v>
      </c>
      <c r="AX212" s="12" t="s">
        <v>94</v>
      </c>
      <c r="AY212" s="198" t="s">
        <v>188</v>
      </c>
    </row>
    <row r="213" spans="2:65" s="1" customFormat="1" ht="22.5" customHeight="1">
      <c r="B213" s="135"/>
      <c r="C213" s="187" t="s">
        <v>325</v>
      </c>
      <c r="D213" s="187" t="s">
        <v>239</v>
      </c>
      <c r="E213" s="188" t="s">
        <v>326</v>
      </c>
      <c r="F213" s="265" t="s">
        <v>327</v>
      </c>
      <c r="G213" s="265"/>
      <c r="H213" s="265"/>
      <c r="I213" s="265"/>
      <c r="J213" s="189" t="s">
        <v>208</v>
      </c>
      <c r="K213" s="190">
        <v>0.27900000000000003</v>
      </c>
      <c r="L213" s="266">
        <v>0</v>
      </c>
      <c r="M213" s="266"/>
      <c r="N213" s="267">
        <f>ROUND(L213*K213,2)</f>
        <v>0</v>
      </c>
      <c r="O213" s="258"/>
      <c r="P213" s="258"/>
      <c r="Q213" s="258"/>
      <c r="R213" s="138"/>
      <c r="T213" s="168" t="s">
        <v>5</v>
      </c>
      <c r="U213" s="47" t="s">
        <v>51</v>
      </c>
      <c r="V213" s="39"/>
      <c r="W213" s="169">
        <f>V213*K213</f>
        <v>0</v>
      </c>
      <c r="X213" s="169">
        <v>1</v>
      </c>
      <c r="Y213" s="169">
        <f>X213*K213</f>
        <v>0.27900000000000003</v>
      </c>
      <c r="Z213" s="169">
        <v>0</v>
      </c>
      <c r="AA213" s="170">
        <f>Z213*K213</f>
        <v>0</v>
      </c>
      <c r="AR213" s="20" t="s">
        <v>227</v>
      </c>
      <c r="AT213" s="20" t="s">
        <v>239</v>
      </c>
      <c r="AU213" s="20" t="s">
        <v>126</v>
      </c>
      <c r="AY213" s="20" t="s">
        <v>188</v>
      </c>
      <c r="BE213" s="109">
        <f>IF(U213="základní",N213,0)</f>
        <v>0</v>
      </c>
      <c r="BF213" s="109">
        <f>IF(U213="snížená",N213,0)</f>
        <v>0</v>
      </c>
      <c r="BG213" s="109">
        <f>IF(U213="zákl. přenesená",N213,0)</f>
        <v>0</v>
      </c>
      <c r="BH213" s="109">
        <f>IF(U213="sníž. přenesená",N213,0)</f>
        <v>0</v>
      </c>
      <c r="BI213" s="109">
        <f>IF(U213="nulová",N213,0)</f>
        <v>0</v>
      </c>
      <c r="BJ213" s="20" t="s">
        <v>94</v>
      </c>
      <c r="BK213" s="109">
        <f>ROUND(L213*K213,2)</f>
        <v>0</v>
      </c>
      <c r="BL213" s="20" t="s">
        <v>193</v>
      </c>
      <c r="BM213" s="20" t="s">
        <v>328</v>
      </c>
    </row>
    <row r="214" spans="2:65" s="11" customFormat="1" ht="31.5" customHeight="1">
      <c r="B214" s="179"/>
      <c r="C214" s="180"/>
      <c r="D214" s="180"/>
      <c r="E214" s="181" t="s">
        <v>5</v>
      </c>
      <c r="F214" s="276" t="s">
        <v>314</v>
      </c>
      <c r="G214" s="277"/>
      <c r="H214" s="277"/>
      <c r="I214" s="277"/>
      <c r="J214" s="180"/>
      <c r="K214" s="182" t="s">
        <v>5</v>
      </c>
      <c r="L214" s="180"/>
      <c r="M214" s="180"/>
      <c r="N214" s="180"/>
      <c r="O214" s="180"/>
      <c r="P214" s="180"/>
      <c r="Q214" s="180"/>
      <c r="R214" s="183"/>
      <c r="T214" s="184"/>
      <c r="U214" s="180"/>
      <c r="V214" s="180"/>
      <c r="W214" s="180"/>
      <c r="X214" s="180"/>
      <c r="Y214" s="180"/>
      <c r="Z214" s="180"/>
      <c r="AA214" s="185"/>
      <c r="AT214" s="186" t="s">
        <v>196</v>
      </c>
      <c r="AU214" s="186" t="s">
        <v>126</v>
      </c>
      <c r="AV214" s="11" t="s">
        <v>94</v>
      </c>
      <c r="AW214" s="11" t="s">
        <v>42</v>
      </c>
      <c r="AX214" s="11" t="s">
        <v>86</v>
      </c>
      <c r="AY214" s="186" t="s">
        <v>188</v>
      </c>
    </row>
    <row r="215" spans="2:65" s="10" customFormat="1" ht="22.5" customHeight="1">
      <c r="B215" s="171"/>
      <c r="C215" s="172"/>
      <c r="D215" s="172"/>
      <c r="E215" s="173" t="s">
        <v>5</v>
      </c>
      <c r="F215" s="268" t="s">
        <v>315</v>
      </c>
      <c r="G215" s="269"/>
      <c r="H215" s="269"/>
      <c r="I215" s="269"/>
      <c r="J215" s="172"/>
      <c r="K215" s="174">
        <v>0.115</v>
      </c>
      <c r="L215" s="172"/>
      <c r="M215" s="172"/>
      <c r="N215" s="172"/>
      <c r="O215" s="172"/>
      <c r="P215" s="172"/>
      <c r="Q215" s="172"/>
      <c r="R215" s="175"/>
      <c r="T215" s="176"/>
      <c r="U215" s="172"/>
      <c r="V215" s="172"/>
      <c r="W215" s="172"/>
      <c r="X215" s="172"/>
      <c r="Y215" s="172"/>
      <c r="Z215" s="172"/>
      <c r="AA215" s="177"/>
      <c r="AT215" s="178" t="s">
        <v>196</v>
      </c>
      <c r="AU215" s="178" t="s">
        <v>126</v>
      </c>
      <c r="AV215" s="10" t="s">
        <v>126</v>
      </c>
      <c r="AW215" s="10" t="s">
        <v>42</v>
      </c>
      <c r="AX215" s="10" t="s">
        <v>86</v>
      </c>
      <c r="AY215" s="178" t="s">
        <v>188</v>
      </c>
    </row>
    <row r="216" spans="2:65" s="11" customFormat="1" ht="31.5" customHeight="1">
      <c r="B216" s="179"/>
      <c r="C216" s="180"/>
      <c r="D216" s="180"/>
      <c r="E216" s="181" t="s">
        <v>5</v>
      </c>
      <c r="F216" s="270" t="s">
        <v>316</v>
      </c>
      <c r="G216" s="271"/>
      <c r="H216" s="271"/>
      <c r="I216" s="271"/>
      <c r="J216" s="180"/>
      <c r="K216" s="182" t="s">
        <v>5</v>
      </c>
      <c r="L216" s="180"/>
      <c r="M216" s="180"/>
      <c r="N216" s="180"/>
      <c r="O216" s="180"/>
      <c r="P216" s="180"/>
      <c r="Q216" s="180"/>
      <c r="R216" s="183"/>
      <c r="T216" s="184"/>
      <c r="U216" s="180"/>
      <c r="V216" s="180"/>
      <c r="W216" s="180"/>
      <c r="X216" s="180"/>
      <c r="Y216" s="180"/>
      <c r="Z216" s="180"/>
      <c r="AA216" s="185"/>
      <c r="AT216" s="186" t="s">
        <v>196</v>
      </c>
      <c r="AU216" s="186" t="s">
        <v>126</v>
      </c>
      <c r="AV216" s="11" t="s">
        <v>94</v>
      </c>
      <c r="AW216" s="11" t="s">
        <v>42</v>
      </c>
      <c r="AX216" s="11" t="s">
        <v>86</v>
      </c>
      <c r="AY216" s="186" t="s">
        <v>188</v>
      </c>
    </row>
    <row r="217" spans="2:65" s="10" customFormat="1" ht="22.5" customHeight="1">
      <c r="B217" s="171"/>
      <c r="C217" s="172"/>
      <c r="D217" s="172"/>
      <c r="E217" s="173" t="s">
        <v>5</v>
      </c>
      <c r="F217" s="268" t="s">
        <v>317</v>
      </c>
      <c r="G217" s="269"/>
      <c r="H217" s="269"/>
      <c r="I217" s="269"/>
      <c r="J217" s="172"/>
      <c r="K217" s="174">
        <v>0.16400000000000001</v>
      </c>
      <c r="L217" s="172"/>
      <c r="M217" s="172"/>
      <c r="N217" s="172"/>
      <c r="O217" s="172"/>
      <c r="P217" s="172"/>
      <c r="Q217" s="172"/>
      <c r="R217" s="175"/>
      <c r="T217" s="176"/>
      <c r="U217" s="172"/>
      <c r="V217" s="172"/>
      <c r="W217" s="172"/>
      <c r="X217" s="172"/>
      <c r="Y217" s="172"/>
      <c r="Z217" s="172"/>
      <c r="AA217" s="177"/>
      <c r="AT217" s="178" t="s">
        <v>196</v>
      </c>
      <c r="AU217" s="178" t="s">
        <v>126</v>
      </c>
      <c r="AV217" s="10" t="s">
        <v>126</v>
      </c>
      <c r="AW217" s="10" t="s">
        <v>42</v>
      </c>
      <c r="AX217" s="10" t="s">
        <v>86</v>
      </c>
      <c r="AY217" s="178" t="s">
        <v>188</v>
      </c>
    </row>
    <row r="218" spans="2:65" s="12" customFormat="1" ht="22.5" customHeight="1">
      <c r="B218" s="191"/>
      <c r="C218" s="192"/>
      <c r="D218" s="192"/>
      <c r="E218" s="193" t="s">
        <v>5</v>
      </c>
      <c r="F218" s="272" t="s">
        <v>265</v>
      </c>
      <c r="G218" s="273"/>
      <c r="H218" s="273"/>
      <c r="I218" s="273"/>
      <c r="J218" s="192"/>
      <c r="K218" s="194">
        <v>0.27900000000000003</v>
      </c>
      <c r="L218" s="192"/>
      <c r="M218" s="192"/>
      <c r="N218" s="192"/>
      <c r="O218" s="192"/>
      <c r="P218" s="192"/>
      <c r="Q218" s="192"/>
      <c r="R218" s="195"/>
      <c r="T218" s="196"/>
      <c r="U218" s="192"/>
      <c r="V218" s="192"/>
      <c r="W218" s="192"/>
      <c r="X218" s="192"/>
      <c r="Y218" s="192"/>
      <c r="Z218" s="192"/>
      <c r="AA218" s="197"/>
      <c r="AT218" s="198" t="s">
        <v>196</v>
      </c>
      <c r="AU218" s="198" t="s">
        <v>126</v>
      </c>
      <c r="AV218" s="12" t="s">
        <v>193</v>
      </c>
      <c r="AW218" s="12" t="s">
        <v>42</v>
      </c>
      <c r="AX218" s="12" t="s">
        <v>94</v>
      </c>
      <c r="AY218" s="198" t="s">
        <v>188</v>
      </c>
    </row>
    <row r="219" spans="2:65" s="1" customFormat="1" ht="22.5" customHeight="1">
      <c r="B219" s="135"/>
      <c r="C219" s="164" t="s">
        <v>329</v>
      </c>
      <c r="D219" s="164" t="s">
        <v>189</v>
      </c>
      <c r="E219" s="165" t="s">
        <v>330</v>
      </c>
      <c r="F219" s="256" t="s">
        <v>331</v>
      </c>
      <c r="G219" s="256"/>
      <c r="H219" s="256"/>
      <c r="I219" s="256"/>
      <c r="J219" s="166" t="s">
        <v>220</v>
      </c>
      <c r="K219" s="167">
        <v>3.7879999999999998</v>
      </c>
      <c r="L219" s="257">
        <v>0</v>
      </c>
      <c r="M219" s="257"/>
      <c r="N219" s="258">
        <f>ROUND(L219*K219,2)</f>
        <v>0</v>
      </c>
      <c r="O219" s="258"/>
      <c r="P219" s="258"/>
      <c r="Q219" s="258"/>
      <c r="R219" s="138"/>
      <c r="T219" s="168" t="s">
        <v>5</v>
      </c>
      <c r="U219" s="47" t="s">
        <v>51</v>
      </c>
      <c r="V219" s="39"/>
      <c r="W219" s="169">
        <f>V219*K219</f>
        <v>0</v>
      </c>
      <c r="X219" s="169">
        <v>5.1900000000000002E-3</v>
      </c>
      <c r="Y219" s="169">
        <f>X219*K219</f>
        <v>1.9659719999999999E-2</v>
      </c>
      <c r="Z219" s="169">
        <v>0</v>
      </c>
      <c r="AA219" s="170">
        <f>Z219*K219</f>
        <v>0</v>
      </c>
      <c r="AR219" s="20" t="s">
        <v>193</v>
      </c>
      <c r="AT219" s="20" t="s">
        <v>189</v>
      </c>
      <c r="AU219" s="20" t="s">
        <v>126</v>
      </c>
      <c r="AY219" s="20" t="s">
        <v>188</v>
      </c>
      <c r="BE219" s="109">
        <f>IF(U219="základní",N219,0)</f>
        <v>0</v>
      </c>
      <c r="BF219" s="109">
        <f>IF(U219="snížená",N219,0)</f>
        <v>0</v>
      </c>
      <c r="BG219" s="109">
        <f>IF(U219="zákl. přenesená",N219,0)</f>
        <v>0</v>
      </c>
      <c r="BH219" s="109">
        <f>IF(U219="sníž. přenesená",N219,0)</f>
        <v>0</v>
      </c>
      <c r="BI219" s="109">
        <f>IF(U219="nulová",N219,0)</f>
        <v>0</v>
      </c>
      <c r="BJ219" s="20" t="s">
        <v>94</v>
      </c>
      <c r="BK219" s="109">
        <f>ROUND(L219*K219,2)</f>
        <v>0</v>
      </c>
      <c r="BL219" s="20" t="s">
        <v>193</v>
      </c>
      <c r="BM219" s="20" t="s">
        <v>332</v>
      </c>
    </row>
    <row r="220" spans="2:65" s="10" customFormat="1" ht="22.5" customHeight="1">
      <c r="B220" s="171"/>
      <c r="C220" s="172"/>
      <c r="D220" s="172"/>
      <c r="E220" s="173" t="s">
        <v>5</v>
      </c>
      <c r="F220" s="274" t="s">
        <v>333</v>
      </c>
      <c r="G220" s="275"/>
      <c r="H220" s="275"/>
      <c r="I220" s="275"/>
      <c r="J220" s="172"/>
      <c r="K220" s="174">
        <v>3.7879999999999998</v>
      </c>
      <c r="L220" s="172"/>
      <c r="M220" s="172"/>
      <c r="N220" s="172"/>
      <c r="O220" s="172"/>
      <c r="P220" s="172"/>
      <c r="Q220" s="172"/>
      <c r="R220" s="175"/>
      <c r="T220" s="176"/>
      <c r="U220" s="172"/>
      <c r="V220" s="172"/>
      <c r="W220" s="172"/>
      <c r="X220" s="172"/>
      <c r="Y220" s="172"/>
      <c r="Z220" s="172"/>
      <c r="AA220" s="177"/>
      <c r="AT220" s="178" t="s">
        <v>196</v>
      </c>
      <c r="AU220" s="178" t="s">
        <v>126</v>
      </c>
      <c r="AV220" s="10" t="s">
        <v>126</v>
      </c>
      <c r="AW220" s="10" t="s">
        <v>42</v>
      </c>
      <c r="AX220" s="10" t="s">
        <v>94</v>
      </c>
      <c r="AY220" s="178" t="s">
        <v>188</v>
      </c>
    </row>
    <row r="221" spans="2:65" s="1" customFormat="1" ht="22.5" customHeight="1">
      <c r="B221" s="135"/>
      <c r="C221" s="164" t="s">
        <v>334</v>
      </c>
      <c r="D221" s="164" t="s">
        <v>189</v>
      </c>
      <c r="E221" s="165" t="s">
        <v>335</v>
      </c>
      <c r="F221" s="256" t="s">
        <v>336</v>
      </c>
      <c r="G221" s="256"/>
      <c r="H221" s="256"/>
      <c r="I221" s="256"/>
      <c r="J221" s="166" t="s">
        <v>220</v>
      </c>
      <c r="K221" s="167">
        <v>3.7879999999999998</v>
      </c>
      <c r="L221" s="257">
        <v>0</v>
      </c>
      <c r="M221" s="257"/>
      <c r="N221" s="258">
        <f>ROUND(L221*K221,2)</f>
        <v>0</v>
      </c>
      <c r="O221" s="258"/>
      <c r="P221" s="258"/>
      <c r="Q221" s="258"/>
      <c r="R221" s="138"/>
      <c r="T221" s="168" t="s">
        <v>5</v>
      </c>
      <c r="U221" s="47" t="s">
        <v>51</v>
      </c>
      <c r="V221" s="39"/>
      <c r="W221" s="169">
        <f>V221*K221</f>
        <v>0</v>
      </c>
      <c r="X221" s="169">
        <v>0</v>
      </c>
      <c r="Y221" s="169">
        <f>X221*K221</f>
        <v>0</v>
      </c>
      <c r="Z221" s="169">
        <v>0</v>
      </c>
      <c r="AA221" s="170">
        <f>Z221*K221</f>
        <v>0</v>
      </c>
      <c r="AR221" s="20" t="s">
        <v>193</v>
      </c>
      <c r="AT221" s="20" t="s">
        <v>189</v>
      </c>
      <c r="AU221" s="20" t="s">
        <v>126</v>
      </c>
      <c r="AY221" s="20" t="s">
        <v>188</v>
      </c>
      <c r="BE221" s="109">
        <f>IF(U221="základní",N221,0)</f>
        <v>0</v>
      </c>
      <c r="BF221" s="109">
        <f>IF(U221="snížená",N221,0)</f>
        <v>0</v>
      </c>
      <c r="BG221" s="109">
        <f>IF(U221="zákl. přenesená",N221,0)</f>
        <v>0</v>
      </c>
      <c r="BH221" s="109">
        <f>IF(U221="sníž. přenesená",N221,0)</f>
        <v>0</v>
      </c>
      <c r="BI221" s="109">
        <f>IF(U221="nulová",N221,0)</f>
        <v>0</v>
      </c>
      <c r="BJ221" s="20" t="s">
        <v>94</v>
      </c>
      <c r="BK221" s="109">
        <f>ROUND(L221*K221,2)</f>
        <v>0</v>
      </c>
      <c r="BL221" s="20" t="s">
        <v>193</v>
      </c>
      <c r="BM221" s="20" t="s">
        <v>337</v>
      </c>
    </row>
    <row r="222" spans="2:65" s="1" customFormat="1" ht="31.5" customHeight="1">
      <c r="B222" s="135"/>
      <c r="C222" s="164" t="s">
        <v>338</v>
      </c>
      <c r="D222" s="164" t="s">
        <v>189</v>
      </c>
      <c r="E222" s="165" t="s">
        <v>339</v>
      </c>
      <c r="F222" s="256" t="s">
        <v>340</v>
      </c>
      <c r="G222" s="256"/>
      <c r="H222" s="256"/>
      <c r="I222" s="256"/>
      <c r="J222" s="166" t="s">
        <v>208</v>
      </c>
      <c r="K222" s="167">
        <v>2.3E-2</v>
      </c>
      <c r="L222" s="257">
        <v>0</v>
      </c>
      <c r="M222" s="257"/>
      <c r="N222" s="258">
        <f>ROUND(L222*K222,2)</f>
        <v>0</v>
      </c>
      <c r="O222" s="258"/>
      <c r="P222" s="258"/>
      <c r="Q222" s="258"/>
      <c r="R222" s="138"/>
      <c r="T222" s="168" t="s">
        <v>5</v>
      </c>
      <c r="U222" s="47" t="s">
        <v>51</v>
      </c>
      <c r="V222" s="39"/>
      <c r="W222" s="169">
        <f>V222*K222</f>
        <v>0</v>
      </c>
      <c r="X222" s="169">
        <v>1.0525599999999999</v>
      </c>
      <c r="Y222" s="169">
        <f>X222*K222</f>
        <v>2.4208879999999999E-2</v>
      </c>
      <c r="Z222" s="169">
        <v>0</v>
      </c>
      <c r="AA222" s="170">
        <f>Z222*K222</f>
        <v>0</v>
      </c>
      <c r="AR222" s="20" t="s">
        <v>193</v>
      </c>
      <c r="AT222" s="20" t="s">
        <v>189</v>
      </c>
      <c r="AU222" s="20" t="s">
        <v>126</v>
      </c>
      <c r="AY222" s="20" t="s">
        <v>188</v>
      </c>
      <c r="BE222" s="109">
        <f>IF(U222="základní",N222,0)</f>
        <v>0</v>
      </c>
      <c r="BF222" s="109">
        <f>IF(U222="snížená",N222,0)</f>
        <v>0</v>
      </c>
      <c r="BG222" s="109">
        <f>IF(U222="zákl. přenesená",N222,0)</f>
        <v>0</v>
      </c>
      <c r="BH222" s="109">
        <f>IF(U222="sníž. přenesená",N222,0)</f>
        <v>0</v>
      </c>
      <c r="BI222" s="109">
        <f>IF(U222="nulová",N222,0)</f>
        <v>0</v>
      </c>
      <c r="BJ222" s="20" t="s">
        <v>94</v>
      </c>
      <c r="BK222" s="109">
        <f>ROUND(L222*K222,2)</f>
        <v>0</v>
      </c>
      <c r="BL222" s="20" t="s">
        <v>193</v>
      </c>
      <c r="BM222" s="20" t="s">
        <v>341</v>
      </c>
    </row>
    <row r="223" spans="2:65" s="11" customFormat="1" ht="22.5" customHeight="1">
      <c r="B223" s="179"/>
      <c r="C223" s="180"/>
      <c r="D223" s="180"/>
      <c r="E223" s="181" t="s">
        <v>5</v>
      </c>
      <c r="F223" s="276" t="s">
        <v>342</v>
      </c>
      <c r="G223" s="277"/>
      <c r="H223" s="277"/>
      <c r="I223" s="277"/>
      <c r="J223" s="180"/>
      <c r="K223" s="182" t="s">
        <v>5</v>
      </c>
      <c r="L223" s="180"/>
      <c r="M223" s="180"/>
      <c r="N223" s="180"/>
      <c r="O223" s="180"/>
      <c r="P223" s="180"/>
      <c r="Q223" s="180"/>
      <c r="R223" s="183"/>
      <c r="T223" s="184"/>
      <c r="U223" s="180"/>
      <c r="V223" s="180"/>
      <c r="W223" s="180"/>
      <c r="X223" s="180"/>
      <c r="Y223" s="180"/>
      <c r="Z223" s="180"/>
      <c r="AA223" s="185"/>
      <c r="AT223" s="186" t="s">
        <v>196</v>
      </c>
      <c r="AU223" s="186" t="s">
        <v>126</v>
      </c>
      <c r="AV223" s="11" t="s">
        <v>94</v>
      </c>
      <c r="AW223" s="11" t="s">
        <v>42</v>
      </c>
      <c r="AX223" s="11" t="s">
        <v>86</v>
      </c>
      <c r="AY223" s="186" t="s">
        <v>188</v>
      </c>
    </row>
    <row r="224" spans="2:65" s="10" customFormat="1" ht="22.5" customHeight="1">
      <c r="B224" s="171"/>
      <c r="C224" s="172"/>
      <c r="D224" s="172"/>
      <c r="E224" s="173" t="s">
        <v>5</v>
      </c>
      <c r="F224" s="268" t="s">
        <v>343</v>
      </c>
      <c r="G224" s="269"/>
      <c r="H224" s="269"/>
      <c r="I224" s="269"/>
      <c r="J224" s="172"/>
      <c r="K224" s="174">
        <v>1.7999999999999999E-2</v>
      </c>
      <c r="L224" s="172"/>
      <c r="M224" s="172"/>
      <c r="N224" s="172"/>
      <c r="O224" s="172"/>
      <c r="P224" s="172"/>
      <c r="Q224" s="172"/>
      <c r="R224" s="175"/>
      <c r="T224" s="176"/>
      <c r="U224" s="172"/>
      <c r="V224" s="172"/>
      <c r="W224" s="172"/>
      <c r="X224" s="172"/>
      <c r="Y224" s="172"/>
      <c r="Z224" s="172"/>
      <c r="AA224" s="177"/>
      <c r="AT224" s="178" t="s">
        <v>196</v>
      </c>
      <c r="AU224" s="178" t="s">
        <v>126</v>
      </c>
      <c r="AV224" s="10" t="s">
        <v>126</v>
      </c>
      <c r="AW224" s="10" t="s">
        <v>42</v>
      </c>
      <c r="AX224" s="10" t="s">
        <v>86</v>
      </c>
      <c r="AY224" s="178" t="s">
        <v>188</v>
      </c>
    </row>
    <row r="225" spans="2:65" s="10" customFormat="1" ht="22.5" customHeight="1">
      <c r="B225" s="171"/>
      <c r="C225" s="172"/>
      <c r="D225" s="172"/>
      <c r="E225" s="173" t="s">
        <v>5</v>
      </c>
      <c r="F225" s="268" t="s">
        <v>344</v>
      </c>
      <c r="G225" s="269"/>
      <c r="H225" s="269"/>
      <c r="I225" s="269"/>
      <c r="J225" s="172"/>
      <c r="K225" s="174">
        <v>5.0000000000000001E-3</v>
      </c>
      <c r="L225" s="172"/>
      <c r="M225" s="172"/>
      <c r="N225" s="172"/>
      <c r="O225" s="172"/>
      <c r="P225" s="172"/>
      <c r="Q225" s="172"/>
      <c r="R225" s="175"/>
      <c r="T225" s="176"/>
      <c r="U225" s="172"/>
      <c r="V225" s="172"/>
      <c r="W225" s="172"/>
      <c r="X225" s="172"/>
      <c r="Y225" s="172"/>
      <c r="Z225" s="172"/>
      <c r="AA225" s="177"/>
      <c r="AT225" s="178" t="s">
        <v>196</v>
      </c>
      <c r="AU225" s="178" t="s">
        <v>126</v>
      </c>
      <c r="AV225" s="10" t="s">
        <v>126</v>
      </c>
      <c r="AW225" s="10" t="s">
        <v>42</v>
      </c>
      <c r="AX225" s="10" t="s">
        <v>86</v>
      </c>
      <c r="AY225" s="178" t="s">
        <v>188</v>
      </c>
    </row>
    <row r="226" spans="2:65" s="12" customFormat="1" ht="22.5" customHeight="1">
      <c r="B226" s="191"/>
      <c r="C226" s="192"/>
      <c r="D226" s="192"/>
      <c r="E226" s="193" t="s">
        <v>5</v>
      </c>
      <c r="F226" s="272" t="s">
        <v>265</v>
      </c>
      <c r="G226" s="273"/>
      <c r="H226" s="273"/>
      <c r="I226" s="273"/>
      <c r="J226" s="192"/>
      <c r="K226" s="194">
        <v>2.3E-2</v>
      </c>
      <c r="L226" s="192"/>
      <c r="M226" s="192"/>
      <c r="N226" s="192"/>
      <c r="O226" s="192"/>
      <c r="P226" s="192"/>
      <c r="Q226" s="192"/>
      <c r="R226" s="195"/>
      <c r="T226" s="196"/>
      <c r="U226" s="192"/>
      <c r="V226" s="192"/>
      <c r="W226" s="192"/>
      <c r="X226" s="192"/>
      <c r="Y226" s="192"/>
      <c r="Z226" s="192"/>
      <c r="AA226" s="197"/>
      <c r="AT226" s="198" t="s">
        <v>196</v>
      </c>
      <c r="AU226" s="198" t="s">
        <v>126</v>
      </c>
      <c r="AV226" s="12" t="s">
        <v>193</v>
      </c>
      <c r="AW226" s="12" t="s">
        <v>42</v>
      </c>
      <c r="AX226" s="12" t="s">
        <v>94</v>
      </c>
      <c r="AY226" s="198" t="s">
        <v>188</v>
      </c>
    </row>
    <row r="227" spans="2:65" s="1" customFormat="1" ht="31.5" customHeight="1">
      <c r="B227" s="135"/>
      <c r="C227" s="164" t="s">
        <v>345</v>
      </c>
      <c r="D227" s="164" t="s">
        <v>189</v>
      </c>
      <c r="E227" s="165" t="s">
        <v>346</v>
      </c>
      <c r="F227" s="256" t="s">
        <v>347</v>
      </c>
      <c r="G227" s="256"/>
      <c r="H227" s="256"/>
      <c r="I227" s="256"/>
      <c r="J227" s="166" t="s">
        <v>348</v>
      </c>
      <c r="K227" s="167">
        <v>4.7350000000000003</v>
      </c>
      <c r="L227" s="257">
        <v>0</v>
      </c>
      <c r="M227" s="257"/>
      <c r="N227" s="258">
        <f>ROUND(L227*K227,2)</f>
        <v>0</v>
      </c>
      <c r="O227" s="258"/>
      <c r="P227" s="258"/>
      <c r="Q227" s="258"/>
      <c r="R227" s="138"/>
      <c r="T227" s="168" t="s">
        <v>5</v>
      </c>
      <c r="U227" s="47" t="s">
        <v>51</v>
      </c>
      <c r="V227" s="39"/>
      <c r="W227" s="169">
        <f>V227*K227</f>
        <v>0</v>
      </c>
      <c r="X227" s="169">
        <v>8.2299999999999998E-2</v>
      </c>
      <c r="Y227" s="169">
        <f>X227*K227</f>
        <v>0.3896905</v>
      </c>
      <c r="Z227" s="169">
        <v>0</v>
      </c>
      <c r="AA227" s="170">
        <f>Z227*K227</f>
        <v>0</v>
      </c>
      <c r="AR227" s="20" t="s">
        <v>193</v>
      </c>
      <c r="AT227" s="20" t="s">
        <v>189</v>
      </c>
      <c r="AU227" s="20" t="s">
        <v>126</v>
      </c>
      <c r="AY227" s="20" t="s">
        <v>188</v>
      </c>
      <c r="BE227" s="109">
        <f>IF(U227="základní",N227,0)</f>
        <v>0</v>
      </c>
      <c r="BF227" s="109">
        <f>IF(U227="snížená",N227,0)</f>
        <v>0</v>
      </c>
      <c r="BG227" s="109">
        <f>IF(U227="zákl. přenesená",N227,0)</f>
        <v>0</v>
      </c>
      <c r="BH227" s="109">
        <f>IF(U227="sníž. přenesená",N227,0)</f>
        <v>0</v>
      </c>
      <c r="BI227" s="109">
        <f>IF(U227="nulová",N227,0)</f>
        <v>0</v>
      </c>
      <c r="BJ227" s="20" t="s">
        <v>94</v>
      </c>
      <c r="BK227" s="109">
        <f>ROUND(L227*K227,2)</f>
        <v>0</v>
      </c>
      <c r="BL227" s="20" t="s">
        <v>193</v>
      </c>
      <c r="BM227" s="20" t="s">
        <v>349</v>
      </c>
    </row>
    <row r="228" spans="2:65" s="10" customFormat="1" ht="22.5" customHeight="1">
      <c r="B228" s="171"/>
      <c r="C228" s="172"/>
      <c r="D228" s="172"/>
      <c r="E228" s="173" t="s">
        <v>5</v>
      </c>
      <c r="F228" s="274" t="s">
        <v>350</v>
      </c>
      <c r="G228" s="275"/>
      <c r="H228" s="275"/>
      <c r="I228" s="275"/>
      <c r="J228" s="172"/>
      <c r="K228" s="174">
        <v>4.7350000000000003</v>
      </c>
      <c r="L228" s="172"/>
      <c r="M228" s="172"/>
      <c r="N228" s="172"/>
      <c r="O228" s="172"/>
      <c r="P228" s="172"/>
      <c r="Q228" s="172"/>
      <c r="R228" s="175"/>
      <c r="T228" s="176"/>
      <c r="U228" s="172"/>
      <c r="V228" s="172"/>
      <c r="W228" s="172"/>
      <c r="X228" s="172"/>
      <c r="Y228" s="172"/>
      <c r="Z228" s="172"/>
      <c r="AA228" s="177"/>
      <c r="AT228" s="178" t="s">
        <v>196</v>
      </c>
      <c r="AU228" s="178" t="s">
        <v>126</v>
      </c>
      <c r="AV228" s="10" t="s">
        <v>126</v>
      </c>
      <c r="AW228" s="10" t="s">
        <v>42</v>
      </c>
      <c r="AX228" s="10" t="s">
        <v>94</v>
      </c>
      <c r="AY228" s="178" t="s">
        <v>188</v>
      </c>
    </row>
    <row r="229" spans="2:65" s="1" customFormat="1" ht="22.5" customHeight="1">
      <c r="B229" s="135"/>
      <c r="C229" s="164" t="s">
        <v>351</v>
      </c>
      <c r="D229" s="164" t="s">
        <v>189</v>
      </c>
      <c r="E229" s="165" t="s">
        <v>352</v>
      </c>
      <c r="F229" s="256" t="s">
        <v>353</v>
      </c>
      <c r="G229" s="256"/>
      <c r="H229" s="256"/>
      <c r="I229" s="256"/>
      <c r="J229" s="166" t="s">
        <v>220</v>
      </c>
      <c r="K229" s="167">
        <v>4.968</v>
      </c>
      <c r="L229" s="257">
        <v>0</v>
      </c>
      <c r="M229" s="257"/>
      <c r="N229" s="258">
        <f>ROUND(L229*K229,2)</f>
        <v>0</v>
      </c>
      <c r="O229" s="258"/>
      <c r="P229" s="258"/>
      <c r="Q229" s="258"/>
      <c r="R229" s="138"/>
      <c r="T229" s="168" t="s">
        <v>5</v>
      </c>
      <c r="U229" s="47" t="s">
        <v>51</v>
      </c>
      <c r="V229" s="39"/>
      <c r="W229" s="169">
        <f>V229*K229</f>
        <v>0</v>
      </c>
      <c r="X229" s="169">
        <v>6.5799999999999999E-3</v>
      </c>
      <c r="Y229" s="169">
        <f>X229*K229</f>
        <v>3.268944E-2</v>
      </c>
      <c r="Z229" s="169">
        <v>0</v>
      </c>
      <c r="AA229" s="170">
        <f>Z229*K229</f>
        <v>0</v>
      </c>
      <c r="AR229" s="20" t="s">
        <v>193</v>
      </c>
      <c r="AT229" s="20" t="s">
        <v>189</v>
      </c>
      <c r="AU229" s="20" t="s">
        <v>126</v>
      </c>
      <c r="AY229" s="20" t="s">
        <v>188</v>
      </c>
      <c r="BE229" s="109">
        <f>IF(U229="základní",N229,0)</f>
        <v>0</v>
      </c>
      <c r="BF229" s="109">
        <f>IF(U229="snížená",N229,0)</f>
        <v>0</v>
      </c>
      <c r="BG229" s="109">
        <f>IF(U229="zákl. přenesená",N229,0)</f>
        <v>0</v>
      </c>
      <c r="BH229" s="109">
        <f>IF(U229="sníž. přenesená",N229,0)</f>
        <v>0</v>
      </c>
      <c r="BI229" s="109">
        <f>IF(U229="nulová",N229,0)</f>
        <v>0</v>
      </c>
      <c r="BJ229" s="20" t="s">
        <v>94</v>
      </c>
      <c r="BK229" s="109">
        <f>ROUND(L229*K229,2)</f>
        <v>0</v>
      </c>
      <c r="BL229" s="20" t="s">
        <v>193</v>
      </c>
      <c r="BM229" s="20" t="s">
        <v>354</v>
      </c>
    </row>
    <row r="230" spans="2:65" s="10" customFormat="1" ht="22.5" customHeight="1">
      <c r="B230" s="171"/>
      <c r="C230" s="172"/>
      <c r="D230" s="172"/>
      <c r="E230" s="173" t="s">
        <v>5</v>
      </c>
      <c r="F230" s="274" t="s">
        <v>355</v>
      </c>
      <c r="G230" s="275"/>
      <c r="H230" s="275"/>
      <c r="I230" s="275"/>
      <c r="J230" s="172"/>
      <c r="K230" s="174">
        <v>4.968</v>
      </c>
      <c r="L230" s="172"/>
      <c r="M230" s="172"/>
      <c r="N230" s="172"/>
      <c r="O230" s="172"/>
      <c r="P230" s="172"/>
      <c r="Q230" s="172"/>
      <c r="R230" s="175"/>
      <c r="T230" s="176"/>
      <c r="U230" s="172"/>
      <c r="V230" s="172"/>
      <c r="W230" s="172"/>
      <c r="X230" s="172"/>
      <c r="Y230" s="172"/>
      <c r="Z230" s="172"/>
      <c r="AA230" s="177"/>
      <c r="AT230" s="178" t="s">
        <v>196</v>
      </c>
      <c r="AU230" s="178" t="s">
        <v>126</v>
      </c>
      <c r="AV230" s="10" t="s">
        <v>126</v>
      </c>
      <c r="AW230" s="10" t="s">
        <v>42</v>
      </c>
      <c r="AX230" s="10" t="s">
        <v>94</v>
      </c>
      <c r="AY230" s="178" t="s">
        <v>188</v>
      </c>
    </row>
    <row r="231" spans="2:65" s="1" customFormat="1" ht="31.5" customHeight="1">
      <c r="B231" s="135"/>
      <c r="C231" s="164" t="s">
        <v>356</v>
      </c>
      <c r="D231" s="164" t="s">
        <v>189</v>
      </c>
      <c r="E231" s="165" t="s">
        <v>357</v>
      </c>
      <c r="F231" s="256" t="s">
        <v>358</v>
      </c>
      <c r="G231" s="256"/>
      <c r="H231" s="256"/>
      <c r="I231" s="256"/>
      <c r="J231" s="166" t="s">
        <v>220</v>
      </c>
      <c r="K231" s="167">
        <v>4.968</v>
      </c>
      <c r="L231" s="257">
        <v>0</v>
      </c>
      <c r="M231" s="257"/>
      <c r="N231" s="258">
        <f>ROUND(L231*K231,2)</f>
        <v>0</v>
      </c>
      <c r="O231" s="258"/>
      <c r="P231" s="258"/>
      <c r="Q231" s="258"/>
      <c r="R231" s="138"/>
      <c r="T231" s="168" t="s">
        <v>5</v>
      </c>
      <c r="U231" s="47" t="s">
        <v>51</v>
      </c>
      <c r="V231" s="39"/>
      <c r="W231" s="169">
        <f>V231*K231</f>
        <v>0</v>
      </c>
      <c r="X231" s="169">
        <v>0</v>
      </c>
      <c r="Y231" s="169">
        <f>X231*K231</f>
        <v>0</v>
      </c>
      <c r="Z231" s="169">
        <v>0</v>
      </c>
      <c r="AA231" s="170">
        <f>Z231*K231</f>
        <v>0</v>
      </c>
      <c r="AR231" s="20" t="s">
        <v>193</v>
      </c>
      <c r="AT231" s="20" t="s">
        <v>189</v>
      </c>
      <c r="AU231" s="20" t="s">
        <v>126</v>
      </c>
      <c r="AY231" s="20" t="s">
        <v>188</v>
      </c>
      <c r="BE231" s="109">
        <f>IF(U231="základní",N231,0)</f>
        <v>0</v>
      </c>
      <c r="BF231" s="109">
        <f>IF(U231="snížená",N231,0)</f>
        <v>0</v>
      </c>
      <c r="BG231" s="109">
        <f>IF(U231="zákl. přenesená",N231,0)</f>
        <v>0</v>
      </c>
      <c r="BH231" s="109">
        <f>IF(U231="sníž. přenesená",N231,0)</f>
        <v>0</v>
      </c>
      <c r="BI231" s="109">
        <f>IF(U231="nulová",N231,0)</f>
        <v>0</v>
      </c>
      <c r="BJ231" s="20" t="s">
        <v>94</v>
      </c>
      <c r="BK231" s="109">
        <f>ROUND(L231*K231,2)</f>
        <v>0</v>
      </c>
      <c r="BL231" s="20" t="s">
        <v>193</v>
      </c>
      <c r="BM231" s="20" t="s">
        <v>359</v>
      </c>
    </row>
    <row r="232" spans="2:65" s="1" customFormat="1" ht="31.5" customHeight="1">
      <c r="B232" s="135"/>
      <c r="C232" s="164" t="s">
        <v>360</v>
      </c>
      <c r="D232" s="164" t="s">
        <v>189</v>
      </c>
      <c r="E232" s="165" t="s">
        <v>361</v>
      </c>
      <c r="F232" s="256" t="s">
        <v>362</v>
      </c>
      <c r="G232" s="256"/>
      <c r="H232" s="256"/>
      <c r="I232" s="256"/>
      <c r="J232" s="166" t="s">
        <v>220</v>
      </c>
      <c r="K232" s="167">
        <v>163.81100000000001</v>
      </c>
      <c r="L232" s="257">
        <v>0</v>
      </c>
      <c r="M232" s="257"/>
      <c r="N232" s="258">
        <f>ROUND(L232*K232,2)</f>
        <v>0</v>
      </c>
      <c r="O232" s="258"/>
      <c r="P232" s="258"/>
      <c r="Q232" s="258"/>
      <c r="R232" s="138"/>
      <c r="T232" s="168" t="s">
        <v>5</v>
      </c>
      <c r="U232" s="47" t="s">
        <v>51</v>
      </c>
      <c r="V232" s="39"/>
      <c r="W232" s="169">
        <f>V232*K232</f>
        <v>0</v>
      </c>
      <c r="X232" s="169">
        <v>0</v>
      </c>
      <c r="Y232" s="169">
        <f>X232*K232</f>
        <v>0</v>
      </c>
      <c r="Z232" s="169">
        <v>0</v>
      </c>
      <c r="AA232" s="170">
        <f>Z232*K232</f>
        <v>0</v>
      </c>
      <c r="AR232" s="20" t="s">
        <v>193</v>
      </c>
      <c r="AT232" s="20" t="s">
        <v>189</v>
      </c>
      <c r="AU232" s="20" t="s">
        <v>126</v>
      </c>
      <c r="AY232" s="20" t="s">
        <v>188</v>
      </c>
      <c r="BE232" s="109">
        <f>IF(U232="základní",N232,0)</f>
        <v>0</v>
      </c>
      <c r="BF232" s="109">
        <f>IF(U232="snížená",N232,0)</f>
        <v>0</v>
      </c>
      <c r="BG232" s="109">
        <f>IF(U232="zákl. přenesená",N232,0)</f>
        <v>0</v>
      </c>
      <c r="BH232" s="109">
        <f>IF(U232="sníž. přenesená",N232,0)</f>
        <v>0</v>
      </c>
      <c r="BI232" s="109">
        <f>IF(U232="nulová",N232,0)</f>
        <v>0</v>
      </c>
      <c r="BJ232" s="20" t="s">
        <v>94</v>
      </c>
      <c r="BK232" s="109">
        <f>ROUND(L232*K232,2)</f>
        <v>0</v>
      </c>
      <c r="BL232" s="20" t="s">
        <v>193</v>
      </c>
      <c r="BM232" s="20" t="s">
        <v>363</v>
      </c>
    </row>
    <row r="233" spans="2:65" s="9" customFormat="1" ht="22.35" customHeight="1">
      <c r="B233" s="153"/>
      <c r="C233" s="154"/>
      <c r="D233" s="163" t="s">
        <v>144</v>
      </c>
      <c r="E233" s="163"/>
      <c r="F233" s="163"/>
      <c r="G233" s="163"/>
      <c r="H233" s="163"/>
      <c r="I233" s="163"/>
      <c r="J233" s="163"/>
      <c r="K233" s="163"/>
      <c r="L233" s="163"/>
      <c r="M233" s="163"/>
      <c r="N233" s="250">
        <f>BK233</f>
        <v>0</v>
      </c>
      <c r="O233" s="251"/>
      <c r="P233" s="251"/>
      <c r="Q233" s="251"/>
      <c r="R233" s="156"/>
      <c r="T233" s="157"/>
      <c r="U233" s="154"/>
      <c r="V233" s="154"/>
      <c r="W233" s="158">
        <f>SUM(W234:W235)</f>
        <v>0</v>
      </c>
      <c r="X233" s="154"/>
      <c r="Y233" s="158">
        <f>SUM(Y234:Y235)</f>
        <v>4.1511020399999996</v>
      </c>
      <c r="Z233" s="154"/>
      <c r="AA233" s="159">
        <f>SUM(AA234:AA235)</f>
        <v>0</v>
      </c>
      <c r="AR233" s="160" t="s">
        <v>94</v>
      </c>
      <c r="AT233" s="161" t="s">
        <v>85</v>
      </c>
      <c r="AU233" s="161" t="s">
        <v>126</v>
      </c>
      <c r="AY233" s="160" t="s">
        <v>188</v>
      </c>
      <c r="BK233" s="162">
        <f>SUM(BK234:BK235)</f>
        <v>0</v>
      </c>
    </row>
    <row r="234" spans="2:65" s="1" customFormat="1" ht="31.5" customHeight="1">
      <c r="B234" s="135"/>
      <c r="C234" s="164" t="s">
        <v>364</v>
      </c>
      <c r="D234" s="164" t="s">
        <v>189</v>
      </c>
      <c r="E234" s="165" t="s">
        <v>365</v>
      </c>
      <c r="F234" s="256" t="s">
        <v>366</v>
      </c>
      <c r="G234" s="256"/>
      <c r="H234" s="256"/>
      <c r="I234" s="256"/>
      <c r="J234" s="166" t="s">
        <v>192</v>
      </c>
      <c r="K234" s="167">
        <v>1.6919999999999999</v>
      </c>
      <c r="L234" s="257">
        <v>0</v>
      </c>
      <c r="M234" s="257"/>
      <c r="N234" s="258">
        <f>ROUND(L234*K234,2)</f>
        <v>0</v>
      </c>
      <c r="O234" s="258"/>
      <c r="P234" s="258"/>
      <c r="Q234" s="258"/>
      <c r="R234" s="138"/>
      <c r="T234" s="168" t="s">
        <v>5</v>
      </c>
      <c r="U234" s="47" t="s">
        <v>51</v>
      </c>
      <c r="V234" s="39"/>
      <c r="W234" s="169">
        <f>V234*K234</f>
        <v>0</v>
      </c>
      <c r="X234" s="169">
        <v>2.4533700000000001</v>
      </c>
      <c r="Y234" s="169">
        <f>X234*K234</f>
        <v>4.1511020399999996</v>
      </c>
      <c r="Z234" s="169">
        <v>0</v>
      </c>
      <c r="AA234" s="170">
        <f>Z234*K234</f>
        <v>0</v>
      </c>
      <c r="AR234" s="20" t="s">
        <v>193</v>
      </c>
      <c r="AT234" s="20" t="s">
        <v>189</v>
      </c>
      <c r="AU234" s="20" t="s">
        <v>201</v>
      </c>
      <c r="AY234" s="20" t="s">
        <v>188</v>
      </c>
      <c r="BE234" s="109">
        <f>IF(U234="základní",N234,0)</f>
        <v>0</v>
      </c>
      <c r="BF234" s="109">
        <f>IF(U234="snížená",N234,0)</f>
        <v>0</v>
      </c>
      <c r="BG234" s="109">
        <f>IF(U234="zákl. přenesená",N234,0)</f>
        <v>0</v>
      </c>
      <c r="BH234" s="109">
        <f>IF(U234="sníž. přenesená",N234,0)</f>
        <v>0</v>
      </c>
      <c r="BI234" s="109">
        <f>IF(U234="nulová",N234,0)</f>
        <v>0</v>
      </c>
      <c r="BJ234" s="20" t="s">
        <v>94</v>
      </c>
      <c r="BK234" s="109">
        <f>ROUND(L234*K234,2)</f>
        <v>0</v>
      </c>
      <c r="BL234" s="20" t="s">
        <v>193</v>
      </c>
      <c r="BM234" s="20" t="s">
        <v>367</v>
      </c>
    </row>
    <row r="235" spans="2:65" s="10" customFormat="1" ht="22.5" customHeight="1">
      <c r="B235" s="171"/>
      <c r="C235" s="172"/>
      <c r="D235" s="172"/>
      <c r="E235" s="173" t="s">
        <v>5</v>
      </c>
      <c r="F235" s="274" t="s">
        <v>368</v>
      </c>
      <c r="G235" s="275"/>
      <c r="H235" s="275"/>
      <c r="I235" s="275"/>
      <c r="J235" s="172"/>
      <c r="K235" s="174">
        <v>1.6919999999999999</v>
      </c>
      <c r="L235" s="172"/>
      <c r="M235" s="172"/>
      <c r="N235" s="172"/>
      <c r="O235" s="172"/>
      <c r="P235" s="172"/>
      <c r="Q235" s="172"/>
      <c r="R235" s="175"/>
      <c r="T235" s="176"/>
      <c r="U235" s="172"/>
      <c r="V235" s="172"/>
      <c r="W235" s="172"/>
      <c r="X235" s="172"/>
      <c r="Y235" s="172"/>
      <c r="Z235" s="172"/>
      <c r="AA235" s="177"/>
      <c r="AT235" s="178" t="s">
        <v>196</v>
      </c>
      <c r="AU235" s="178" t="s">
        <v>201</v>
      </c>
      <c r="AV235" s="10" t="s">
        <v>126</v>
      </c>
      <c r="AW235" s="10" t="s">
        <v>42</v>
      </c>
      <c r="AX235" s="10" t="s">
        <v>94</v>
      </c>
      <c r="AY235" s="178" t="s">
        <v>188</v>
      </c>
    </row>
    <row r="236" spans="2:65" s="9" customFormat="1" ht="29.85" customHeight="1">
      <c r="B236" s="153"/>
      <c r="C236" s="154"/>
      <c r="D236" s="163" t="s">
        <v>145</v>
      </c>
      <c r="E236" s="163"/>
      <c r="F236" s="163"/>
      <c r="G236" s="163"/>
      <c r="H236" s="163"/>
      <c r="I236" s="163"/>
      <c r="J236" s="163"/>
      <c r="K236" s="163"/>
      <c r="L236" s="163"/>
      <c r="M236" s="163"/>
      <c r="N236" s="252">
        <f>BK236</f>
        <v>0</v>
      </c>
      <c r="O236" s="253"/>
      <c r="P236" s="253"/>
      <c r="Q236" s="253"/>
      <c r="R236" s="156"/>
      <c r="T236" s="157"/>
      <c r="U236" s="154"/>
      <c r="V236" s="154"/>
      <c r="W236" s="158">
        <f>SUM(W237:W318)</f>
        <v>0</v>
      </c>
      <c r="X236" s="154"/>
      <c r="Y236" s="158">
        <f>SUM(Y237:Y318)</f>
        <v>27.05416906</v>
      </c>
      <c r="Z236" s="154"/>
      <c r="AA236" s="159">
        <f>SUM(AA237:AA318)</f>
        <v>0</v>
      </c>
      <c r="AR236" s="160" t="s">
        <v>94</v>
      </c>
      <c r="AT236" s="161" t="s">
        <v>85</v>
      </c>
      <c r="AU236" s="161" t="s">
        <v>94</v>
      </c>
      <c r="AY236" s="160" t="s">
        <v>188</v>
      </c>
      <c r="BK236" s="162">
        <f>SUM(BK237:BK318)</f>
        <v>0</v>
      </c>
    </row>
    <row r="237" spans="2:65" s="1" customFormat="1" ht="31.5" customHeight="1">
      <c r="B237" s="135"/>
      <c r="C237" s="164" t="s">
        <v>369</v>
      </c>
      <c r="D237" s="164" t="s">
        <v>189</v>
      </c>
      <c r="E237" s="165" t="s">
        <v>370</v>
      </c>
      <c r="F237" s="256" t="s">
        <v>371</v>
      </c>
      <c r="G237" s="256"/>
      <c r="H237" s="256"/>
      <c r="I237" s="256"/>
      <c r="J237" s="166" t="s">
        <v>220</v>
      </c>
      <c r="K237" s="167">
        <v>537.74</v>
      </c>
      <c r="L237" s="257">
        <v>0</v>
      </c>
      <c r="M237" s="257"/>
      <c r="N237" s="258">
        <f>ROUND(L237*K237,2)</f>
        <v>0</v>
      </c>
      <c r="O237" s="258"/>
      <c r="P237" s="258"/>
      <c r="Q237" s="258"/>
      <c r="R237" s="138"/>
      <c r="T237" s="168" t="s">
        <v>5</v>
      </c>
      <c r="U237" s="47" t="s">
        <v>51</v>
      </c>
      <c r="V237" s="39"/>
      <c r="W237" s="169">
        <f>V237*K237</f>
        <v>0</v>
      </c>
      <c r="X237" s="169">
        <v>7.3499999999999998E-3</v>
      </c>
      <c r="Y237" s="169">
        <f>X237*K237</f>
        <v>3.9523890000000002</v>
      </c>
      <c r="Z237" s="169">
        <v>0</v>
      </c>
      <c r="AA237" s="170">
        <f>Z237*K237</f>
        <v>0</v>
      </c>
      <c r="AR237" s="20" t="s">
        <v>193</v>
      </c>
      <c r="AT237" s="20" t="s">
        <v>189</v>
      </c>
      <c r="AU237" s="20" t="s">
        <v>126</v>
      </c>
      <c r="AY237" s="20" t="s">
        <v>188</v>
      </c>
      <c r="BE237" s="109">
        <f>IF(U237="základní",N237,0)</f>
        <v>0</v>
      </c>
      <c r="BF237" s="109">
        <f>IF(U237="snížená",N237,0)</f>
        <v>0</v>
      </c>
      <c r="BG237" s="109">
        <f>IF(U237="zákl. přenesená",N237,0)</f>
        <v>0</v>
      </c>
      <c r="BH237" s="109">
        <f>IF(U237="sníž. přenesená",N237,0)</f>
        <v>0</v>
      </c>
      <c r="BI237" s="109">
        <f>IF(U237="nulová",N237,0)</f>
        <v>0</v>
      </c>
      <c r="BJ237" s="20" t="s">
        <v>94</v>
      </c>
      <c r="BK237" s="109">
        <f>ROUND(L237*K237,2)</f>
        <v>0</v>
      </c>
      <c r="BL237" s="20" t="s">
        <v>193</v>
      </c>
      <c r="BM237" s="20" t="s">
        <v>372</v>
      </c>
    </row>
    <row r="238" spans="2:65" s="11" customFormat="1" ht="22.5" customHeight="1">
      <c r="B238" s="179"/>
      <c r="C238" s="180"/>
      <c r="D238" s="180"/>
      <c r="E238" s="181" t="s">
        <v>5</v>
      </c>
      <c r="F238" s="276" t="s">
        <v>373</v>
      </c>
      <c r="G238" s="277"/>
      <c r="H238" s="277"/>
      <c r="I238" s="277"/>
      <c r="J238" s="180"/>
      <c r="K238" s="182" t="s">
        <v>5</v>
      </c>
      <c r="L238" s="180"/>
      <c r="M238" s="180"/>
      <c r="N238" s="180"/>
      <c r="O238" s="180"/>
      <c r="P238" s="180"/>
      <c r="Q238" s="180"/>
      <c r="R238" s="183"/>
      <c r="T238" s="184"/>
      <c r="U238" s="180"/>
      <c r="V238" s="180"/>
      <c r="W238" s="180"/>
      <c r="X238" s="180"/>
      <c r="Y238" s="180"/>
      <c r="Z238" s="180"/>
      <c r="AA238" s="185"/>
      <c r="AT238" s="186" t="s">
        <v>196</v>
      </c>
      <c r="AU238" s="186" t="s">
        <v>126</v>
      </c>
      <c r="AV238" s="11" t="s">
        <v>94</v>
      </c>
      <c r="AW238" s="11" t="s">
        <v>42</v>
      </c>
      <c r="AX238" s="11" t="s">
        <v>86</v>
      </c>
      <c r="AY238" s="186" t="s">
        <v>188</v>
      </c>
    </row>
    <row r="239" spans="2:65" s="10" customFormat="1" ht="22.5" customHeight="1">
      <c r="B239" s="171"/>
      <c r="C239" s="172"/>
      <c r="D239" s="172"/>
      <c r="E239" s="173" t="s">
        <v>5</v>
      </c>
      <c r="F239" s="268" t="s">
        <v>374</v>
      </c>
      <c r="G239" s="269"/>
      <c r="H239" s="269"/>
      <c r="I239" s="269"/>
      <c r="J239" s="172"/>
      <c r="K239" s="174">
        <v>34.130000000000003</v>
      </c>
      <c r="L239" s="172"/>
      <c r="M239" s="172"/>
      <c r="N239" s="172"/>
      <c r="O239" s="172"/>
      <c r="P239" s="172"/>
      <c r="Q239" s="172"/>
      <c r="R239" s="175"/>
      <c r="T239" s="176"/>
      <c r="U239" s="172"/>
      <c r="V239" s="172"/>
      <c r="W239" s="172"/>
      <c r="X239" s="172"/>
      <c r="Y239" s="172"/>
      <c r="Z239" s="172"/>
      <c r="AA239" s="177"/>
      <c r="AT239" s="178" t="s">
        <v>196</v>
      </c>
      <c r="AU239" s="178" t="s">
        <v>126</v>
      </c>
      <c r="AV239" s="10" t="s">
        <v>126</v>
      </c>
      <c r="AW239" s="10" t="s">
        <v>42</v>
      </c>
      <c r="AX239" s="10" t="s">
        <v>86</v>
      </c>
      <c r="AY239" s="178" t="s">
        <v>188</v>
      </c>
    </row>
    <row r="240" spans="2:65" s="11" customFormat="1" ht="22.5" customHeight="1">
      <c r="B240" s="179"/>
      <c r="C240" s="180"/>
      <c r="D240" s="180"/>
      <c r="E240" s="181" t="s">
        <v>5</v>
      </c>
      <c r="F240" s="270" t="s">
        <v>375</v>
      </c>
      <c r="G240" s="271"/>
      <c r="H240" s="271"/>
      <c r="I240" s="271"/>
      <c r="J240" s="180"/>
      <c r="K240" s="182" t="s">
        <v>5</v>
      </c>
      <c r="L240" s="180"/>
      <c r="M240" s="180"/>
      <c r="N240" s="180"/>
      <c r="O240" s="180"/>
      <c r="P240" s="180"/>
      <c r="Q240" s="180"/>
      <c r="R240" s="183"/>
      <c r="T240" s="184"/>
      <c r="U240" s="180"/>
      <c r="V240" s="180"/>
      <c r="W240" s="180"/>
      <c r="X240" s="180"/>
      <c r="Y240" s="180"/>
      <c r="Z240" s="180"/>
      <c r="AA240" s="185"/>
      <c r="AT240" s="186" t="s">
        <v>196</v>
      </c>
      <c r="AU240" s="186" t="s">
        <v>126</v>
      </c>
      <c r="AV240" s="11" t="s">
        <v>94</v>
      </c>
      <c r="AW240" s="11" t="s">
        <v>42</v>
      </c>
      <c r="AX240" s="11" t="s">
        <v>86</v>
      </c>
      <c r="AY240" s="186" t="s">
        <v>188</v>
      </c>
    </row>
    <row r="241" spans="2:51" s="10" customFormat="1" ht="22.5" customHeight="1">
      <c r="B241" s="171"/>
      <c r="C241" s="172"/>
      <c r="D241" s="172"/>
      <c r="E241" s="173" t="s">
        <v>5</v>
      </c>
      <c r="F241" s="268" t="s">
        <v>376</v>
      </c>
      <c r="G241" s="269"/>
      <c r="H241" s="269"/>
      <c r="I241" s="269"/>
      <c r="J241" s="172"/>
      <c r="K241" s="174">
        <v>91.5</v>
      </c>
      <c r="L241" s="172"/>
      <c r="M241" s="172"/>
      <c r="N241" s="172"/>
      <c r="O241" s="172"/>
      <c r="P241" s="172"/>
      <c r="Q241" s="172"/>
      <c r="R241" s="175"/>
      <c r="T241" s="176"/>
      <c r="U241" s="172"/>
      <c r="V241" s="172"/>
      <c r="W241" s="172"/>
      <c r="X241" s="172"/>
      <c r="Y241" s="172"/>
      <c r="Z241" s="172"/>
      <c r="AA241" s="177"/>
      <c r="AT241" s="178" t="s">
        <v>196</v>
      </c>
      <c r="AU241" s="178" t="s">
        <v>126</v>
      </c>
      <c r="AV241" s="10" t="s">
        <v>126</v>
      </c>
      <c r="AW241" s="10" t="s">
        <v>42</v>
      </c>
      <c r="AX241" s="10" t="s">
        <v>86</v>
      </c>
      <c r="AY241" s="178" t="s">
        <v>188</v>
      </c>
    </row>
    <row r="242" spans="2:51" s="11" customFormat="1" ht="22.5" customHeight="1">
      <c r="B242" s="179"/>
      <c r="C242" s="180"/>
      <c r="D242" s="180"/>
      <c r="E242" s="181" t="s">
        <v>5</v>
      </c>
      <c r="F242" s="270" t="s">
        <v>377</v>
      </c>
      <c r="G242" s="271"/>
      <c r="H242" s="271"/>
      <c r="I242" s="271"/>
      <c r="J242" s="180"/>
      <c r="K242" s="182" t="s">
        <v>5</v>
      </c>
      <c r="L242" s="180"/>
      <c r="M242" s="180"/>
      <c r="N242" s="180"/>
      <c r="O242" s="180"/>
      <c r="P242" s="180"/>
      <c r="Q242" s="180"/>
      <c r="R242" s="183"/>
      <c r="T242" s="184"/>
      <c r="U242" s="180"/>
      <c r="V242" s="180"/>
      <c r="W242" s="180"/>
      <c r="X242" s="180"/>
      <c r="Y242" s="180"/>
      <c r="Z242" s="180"/>
      <c r="AA242" s="185"/>
      <c r="AT242" s="186" t="s">
        <v>196</v>
      </c>
      <c r="AU242" s="186" t="s">
        <v>126</v>
      </c>
      <c r="AV242" s="11" t="s">
        <v>94</v>
      </c>
      <c r="AW242" s="11" t="s">
        <v>42</v>
      </c>
      <c r="AX242" s="11" t="s">
        <v>86</v>
      </c>
      <c r="AY242" s="186" t="s">
        <v>188</v>
      </c>
    </row>
    <row r="243" spans="2:51" s="10" customFormat="1" ht="31.5" customHeight="1">
      <c r="B243" s="171"/>
      <c r="C243" s="172"/>
      <c r="D243" s="172"/>
      <c r="E243" s="173" t="s">
        <v>5</v>
      </c>
      <c r="F243" s="268" t="s">
        <v>378</v>
      </c>
      <c r="G243" s="269"/>
      <c r="H243" s="269"/>
      <c r="I243" s="269"/>
      <c r="J243" s="172"/>
      <c r="K243" s="174">
        <v>54.55</v>
      </c>
      <c r="L243" s="172"/>
      <c r="M243" s="172"/>
      <c r="N243" s="172"/>
      <c r="O243" s="172"/>
      <c r="P243" s="172"/>
      <c r="Q243" s="172"/>
      <c r="R243" s="175"/>
      <c r="T243" s="176"/>
      <c r="U243" s="172"/>
      <c r="V243" s="172"/>
      <c r="W243" s="172"/>
      <c r="X243" s="172"/>
      <c r="Y243" s="172"/>
      <c r="Z243" s="172"/>
      <c r="AA243" s="177"/>
      <c r="AT243" s="178" t="s">
        <v>196</v>
      </c>
      <c r="AU243" s="178" t="s">
        <v>126</v>
      </c>
      <c r="AV243" s="10" t="s">
        <v>126</v>
      </c>
      <c r="AW243" s="10" t="s">
        <v>42</v>
      </c>
      <c r="AX243" s="10" t="s">
        <v>86</v>
      </c>
      <c r="AY243" s="178" t="s">
        <v>188</v>
      </c>
    </row>
    <row r="244" spans="2:51" s="11" customFormat="1" ht="22.5" customHeight="1">
      <c r="B244" s="179"/>
      <c r="C244" s="180"/>
      <c r="D244" s="180"/>
      <c r="E244" s="181" t="s">
        <v>5</v>
      </c>
      <c r="F244" s="270" t="s">
        <v>379</v>
      </c>
      <c r="G244" s="271"/>
      <c r="H244" s="271"/>
      <c r="I244" s="271"/>
      <c r="J244" s="180"/>
      <c r="K244" s="182" t="s">
        <v>5</v>
      </c>
      <c r="L244" s="180"/>
      <c r="M244" s="180"/>
      <c r="N244" s="180"/>
      <c r="O244" s="180"/>
      <c r="P244" s="180"/>
      <c r="Q244" s="180"/>
      <c r="R244" s="183"/>
      <c r="T244" s="184"/>
      <c r="U244" s="180"/>
      <c r="V244" s="180"/>
      <c r="W244" s="180"/>
      <c r="X244" s="180"/>
      <c r="Y244" s="180"/>
      <c r="Z244" s="180"/>
      <c r="AA244" s="185"/>
      <c r="AT244" s="186" t="s">
        <v>196</v>
      </c>
      <c r="AU244" s="186" t="s">
        <v>126</v>
      </c>
      <c r="AV244" s="11" t="s">
        <v>94</v>
      </c>
      <c r="AW244" s="11" t="s">
        <v>42</v>
      </c>
      <c r="AX244" s="11" t="s">
        <v>86</v>
      </c>
      <c r="AY244" s="186" t="s">
        <v>188</v>
      </c>
    </row>
    <row r="245" spans="2:51" s="10" customFormat="1" ht="31.5" customHeight="1">
      <c r="B245" s="171"/>
      <c r="C245" s="172"/>
      <c r="D245" s="172"/>
      <c r="E245" s="173" t="s">
        <v>5</v>
      </c>
      <c r="F245" s="268" t="s">
        <v>380</v>
      </c>
      <c r="G245" s="269"/>
      <c r="H245" s="269"/>
      <c r="I245" s="269"/>
      <c r="J245" s="172"/>
      <c r="K245" s="174">
        <v>59.05</v>
      </c>
      <c r="L245" s="172"/>
      <c r="M245" s="172"/>
      <c r="N245" s="172"/>
      <c r="O245" s="172"/>
      <c r="P245" s="172"/>
      <c r="Q245" s="172"/>
      <c r="R245" s="175"/>
      <c r="T245" s="176"/>
      <c r="U245" s="172"/>
      <c r="V245" s="172"/>
      <c r="W245" s="172"/>
      <c r="X245" s="172"/>
      <c r="Y245" s="172"/>
      <c r="Z245" s="172"/>
      <c r="AA245" s="177"/>
      <c r="AT245" s="178" t="s">
        <v>196</v>
      </c>
      <c r="AU245" s="178" t="s">
        <v>126</v>
      </c>
      <c r="AV245" s="10" t="s">
        <v>126</v>
      </c>
      <c r="AW245" s="10" t="s">
        <v>42</v>
      </c>
      <c r="AX245" s="10" t="s">
        <v>86</v>
      </c>
      <c r="AY245" s="178" t="s">
        <v>188</v>
      </c>
    </row>
    <row r="246" spans="2:51" s="11" customFormat="1" ht="22.5" customHeight="1">
      <c r="B246" s="179"/>
      <c r="C246" s="180"/>
      <c r="D246" s="180"/>
      <c r="E246" s="181" t="s">
        <v>5</v>
      </c>
      <c r="F246" s="270" t="s">
        <v>381</v>
      </c>
      <c r="G246" s="271"/>
      <c r="H246" s="271"/>
      <c r="I246" s="271"/>
      <c r="J246" s="180"/>
      <c r="K246" s="182" t="s">
        <v>5</v>
      </c>
      <c r="L246" s="180"/>
      <c r="M246" s="180"/>
      <c r="N246" s="180"/>
      <c r="O246" s="180"/>
      <c r="P246" s="180"/>
      <c r="Q246" s="180"/>
      <c r="R246" s="183"/>
      <c r="T246" s="184"/>
      <c r="U246" s="180"/>
      <c r="V246" s="180"/>
      <c r="W246" s="180"/>
      <c r="X246" s="180"/>
      <c r="Y246" s="180"/>
      <c r="Z246" s="180"/>
      <c r="AA246" s="185"/>
      <c r="AT246" s="186" t="s">
        <v>196</v>
      </c>
      <c r="AU246" s="186" t="s">
        <v>126</v>
      </c>
      <c r="AV246" s="11" t="s">
        <v>94</v>
      </c>
      <c r="AW246" s="11" t="s">
        <v>42</v>
      </c>
      <c r="AX246" s="11" t="s">
        <v>86</v>
      </c>
      <c r="AY246" s="186" t="s">
        <v>188</v>
      </c>
    </row>
    <row r="247" spans="2:51" s="10" customFormat="1" ht="31.5" customHeight="1">
      <c r="B247" s="171"/>
      <c r="C247" s="172"/>
      <c r="D247" s="172"/>
      <c r="E247" s="173" t="s">
        <v>5</v>
      </c>
      <c r="F247" s="268" t="s">
        <v>382</v>
      </c>
      <c r="G247" s="269"/>
      <c r="H247" s="269"/>
      <c r="I247" s="269"/>
      <c r="J247" s="172"/>
      <c r="K247" s="174">
        <v>55.15</v>
      </c>
      <c r="L247" s="172"/>
      <c r="M247" s="172"/>
      <c r="N247" s="172"/>
      <c r="O247" s="172"/>
      <c r="P247" s="172"/>
      <c r="Q247" s="172"/>
      <c r="R247" s="175"/>
      <c r="T247" s="176"/>
      <c r="U247" s="172"/>
      <c r="V247" s="172"/>
      <c r="W247" s="172"/>
      <c r="X247" s="172"/>
      <c r="Y247" s="172"/>
      <c r="Z247" s="172"/>
      <c r="AA247" s="177"/>
      <c r="AT247" s="178" t="s">
        <v>196</v>
      </c>
      <c r="AU247" s="178" t="s">
        <v>126</v>
      </c>
      <c r="AV247" s="10" t="s">
        <v>126</v>
      </c>
      <c r="AW247" s="10" t="s">
        <v>42</v>
      </c>
      <c r="AX247" s="10" t="s">
        <v>86</v>
      </c>
      <c r="AY247" s="178" t="s">
        <v>188</v>
      </c>
    </row>
    <row r="248" spans="2:51" s="11" customFormat="1" ht="22.5" customHeight="1">
      <c r="B248" s="179"/>
      <c r="C248" s="180"/>
      <c r="D248" s="180"/>
      <c r="E248" s="181" t="s">
        <v>5</v>
      </c>
      <c r="F248" s="270" t="s">
        <v>383</v>
      </c>
      <c r="G248" s="271"/>
      <c r="H248" s="271"/>
      <c r="I248" s="271"/>
      <c r="J248" s="180"/>
      <c r="K248" s="182" t="s">
        <v>5</v>
      </c>
      <c r="L248" s="180"/>
      <c r="M248" s="180"/>
      <c r="N248" s="180"/>
      <c r="O248" s="180"/>
      <c r="P248" s="180"/>
      <c r="Q248" s="180"/>
      <c r="R248" s="183"/>
      <c r="T248" s="184"/>
      <c r="U248" s="180"/>
      <c r="V248" s="180"/>
      <c r="W248" s="180"/>
      <c r="X248" s="180"/>
      <c r="Y248" s="180"/>
      <c r="Z248" s="180"/>
      <c r="AA248" s="185"/>
      <c r="AT248" s="186" t="s">
        <v>196</v>
      </c>
      <c r="AU248" s="186" t="s">
        <v>126</v>
      </c>
      <c r="AV248" s="11" t="s">
        <v>94</v>
      </c>
      <c r="AW248" s="11" t="s">
        <v>42</v>
      </c>
      <c r="AX248" s="11" t="s">
        <v>86</v>
      </c>
      <c r="AY248" s="186" t="s">
        <v>188</v>
      </c>
    </row>
    <row r="249" spans="2:51" s="10" customFormat="1" ht="31.5" customHeight="1">
      <c r="B249" s="171"/>
      <c r="C249" s="172"/>
      <c r="D249" s="172"/>
      <c r="E249" s="173" t="s">
        <v>5</v>
      </c>
      <c r="F249" s="268" t="s">
        <v>384</v>
      </c>
      <c r="G249" s="269"/>
      <c r="H249" s="269"/>
      <c r="I249" s="269"/>
      <c r="J249" s="172"/>
      <c r="K249" s="174">
        <v>54.62</v>
      </c>
      <c r="L249" s="172"/>
      <c r="M249" s="172"/>
      <c r="N249" s="172"/>
      <c r="O249" s="172"/>
      <c r="P249" s="172"/>
      <c r="Q249" s="172"/>
      <c r="R249" s="175"/>
      <c r="T249" s="176"/>
      <c r="U249" s="172"/>
      <c r="V249" s="172"/>
      <c r="W249" s="172"/>
      <c r="X249" s="172"/>
      <c r="Y249" s="172"/>
      <c r="Z249" s="172"/>
      <c r="AA249" s="177"/>
      <c r="AT249" s="178" t="s">
        <v>196</v>
      </c>
      <c r="AU249" s="178" t="s">
        <v>126</v>
      </c>
      <c r="AV249" s="10" t="s">
        <v>126</v>
      </c>
      <c r="AW249" s="10" t="s">
        <v>42</v>
      </c>
      <c r="AX249" s="10" t="s">
        <v>86</v>
      </c>
      <c r="AY249" s="178" t="s">
        <v>188</v>
      </c>
    </row>
    <row r="250" spans="2:51" s="11" customFormat="1" ht="22.5" customHeight="1">
      <c r="B250" s="179"/>
      <c r="C250" s="180"/>
      <c r="D250" s="180"/>
      <c r="E250" s="181" t="s">
        <v>5</v>
      </c>
      <c r="F250" s="270" t="s">
        <v>385</v>
      </c>
      <c r="G250" s="271"/>
      <c r="H250" s="271"/>
      <c r="I250" s="271"/>
      <c r="J250" s="180"/>
      <c r="K250" s="182" t="s">
        <v>5</v>
      </c>
      <c r="L250" s="180"/>
      <c r="M250" s="180"/>
      <c r="N250" s="180"/>
      <c r="O250" s="180"/>
      <c r="P250" s="180"/>
      <c r="Q250" s="180"/>
      <c r="R250" s="183"/>
      <c r="T250" s="184"/>
      <c r="U250" s="180"/>
      <c r="V250" s="180"/>
      <c r="W250" s="180"/>
      <c r="X250" s="180"/>
      <c r="Y250" s="180"/>
      <c r="Z250" s="180"/>
      <c r="AA250" s="185"/>
      <c r="AT250" s="186" t="s">
        <v>196</v>
      </c>
      <c r="AU250" s="186" t="s">
        <v>126</v>
      </c>
      <c r="AV250" s="11" t="s">
        <v>94</v>
      </c>
      <c r="AW250" s="11" t="s">
        <v>42</v>
      </c>
      <c r="AX250" s="11" t="s">
        <v>86</v>
      </c>
      <c r="AY250" s="186" t="s">
        <v>188</v>
      </c>
    </row>
    <row r="251" spans="2:51" s="10" customFormat="1" ht="22.5" customHeight="1">
      <c r="B251" s="171"/>
      <c r="C251" s="172"/>
      <c r="D251" s="172"/>
      <c r="E251" s="173" t="s">
        <v>5</v>
      </c>
      <c r="F251" s="268" t="s">
        <v>386</v>
      </c>
      <c r="G251" s="269"/>
      <c r="H251" s="269"/>
      <c r="I251" s="269"/>
      <c r="J251" s="172"/>
      <c r="K251" s="174">
        <v>14.84</v>
      </c>
      <c r="L251" s="172"/>
      <c r="M251" s="172"/>
      <c r="N251" s="172"/>
      <c r="O251" s="172"/>
      <c r="P251" s="172"/>
      <c r="Q251" s="172"/>
      <c r="R251" s="175"/>
      <c r="T251" s="176"/>
      <c r="U251" s="172"/>
      <c r="V251" s="172"/>
      <c r="W251" s="172"/>
      <c r="X251" s="172"/>
      <c r="Y251" s="172"/>
      <c r="Z251" s="172"/>
      <c r="AA251" s="177"/>
      <c r="AT251" s="178" t="s">
        <v>196</v>
      </c>
      <c r="AU251" s="178" t="s">
        <v>126</v>
      </c>
      <c r="AV251" s="10" t="s">
        <v>126</v>
      </c>
      <c r="AW251" s="10" t="s">
        <v>42</v>
      </c>
      <c r="AX251" s="10" t="s">
        <v>86</v>
      </c>
      <c r="AY251" s="178" t="s">
        <v>188</v>
      </c>
    </row>
    <row r="252" spans="2:51" s="11" customFormat="1" ht="22.5" customHeight="1">
      <c r="B252" s="179"/>
      <c r="C252" s="180"/>
      <c r="D252" s="180"/>
      <c r="E252" s="181" t="s">
        <v>5</v>
      </c>
      <c r="F252" s="270" t="s">
        <v>387</v>
      </c>
      <c r="G252" s="271"/>
      <c r="H252" s="271"/>
      <c r="I252" s="271"/>
      <c r="J252" s="180"/>
      <c r="K252" s="182" t="s">
        <v>5</v>
      </c>
      <c r="L252" s="180"/>
      <c r="M252" s="180"/>
      <c r="N252" s="180"/>
      <c r="O252" s="180"/>
      <c r="P252" s="180"/>
      <c r="Q252" s="180"/>
      <c r="R252" s="183"/>
      <c r="T252" s="184"/>
      <c r="U252" s="180"/>
      <c r="V252" s="180"/>
      <c r="W252" s="180"/>
      <c r="X252" s="180"/>
      <c r="Y252" s="180"/>
      <c r="Z252" s="180"/>
      <c r="AA252" s="185"/>
      <c r="AT252" s="186" t="s">
        <v>196</v>
      </c>
      <c r="AU252" s="186" t="s">
        <v>126</v>
      </c>
      <c r="AV252" s="11" t="s">
        <v>94</v>
      </c>
      <c r="AW252" s="11" t="s">
        <v>42</v>
      </c>
      <c r="AX252" s="11" t="s">
        <v>86</v>
      </c>
      <c r="AY252" s="186" t="s">
        <v>188</v>
      </c>
    </row>
    <row r="253" spans="2:51" s="10" customFormat="1" ht="31.5" customHeight="1">
      <c r="B253" s="171"/>
      <c r="C253" s="172"/>
      <c r="D253" s="172"/>
      <c r="E253" s="173" t="s">
        <v>5</v>
      </c>
      <c r="F253" s="268" t="s">
        <v>388</v>
      </c>
      <c r="G253" s="269"/>
      <c r="H253" s="269"/>
      <c r="I253" s="269"/>
      <c r="J253" s="172"/>
      <c r="K253" s="174">
        <v>34.409999999999997</v>
      </c>
      <c r="L253" s="172"/>
      <c r="M253" s="172"/>
      <c r="N253" s="172"/>
      <c r="O253" s="172"/>
      <c r="P253" s="172"/>
      <c r="Q253" s="172"/>
      <c r="R253" s="175"/>
      <c r="T253" s="176"/>
      <c r="U253" s="172"/>
      <c r="V253" s="172"/>
      <c r="W253" s="172"/>
      <c r="X253" s="172"/>
      <c r="Y253" s="172"/>
      <c r="Z253" s="172"/>
      <c r="AA253" s="177"/>
      <c r="AT253" s="178" t="s">
        <v>196</v>
      </c>
      <c r="AU253" s="178" t="s">
        <v>126</v>
      </c>
      <c r="AV253" s="10" t="s">
        <v>126</v>
      </c>
      <c r="AW253" s="10" t="s">
        <v>42</v>
      </c>
      <c r="AX253" s="10" t="s">
        <v>86</v>
      </c>
      <c r="AY253" s="178" t="s">
        <v>188</v>
      </c>
    </row>
    <row r="254" spans="2:51" s="11" customFormat="1" ht="22.5" customHeight="1">
      <c r="B254" s="179"/>
      <c r="C254" s="180"/>
      <c r="D254" s="180"/>
      <c r="E254" s="181" t="s">
        <v>5</v>
      </c>
      <c r="F254" s="270" t="s">
        <v>389</v>
      </c>
      <c r="G254" s="271"/>
      <c r="H254" s="271"/>
      <c r="I254" s="271"/>
      <c r="J254" s="180"/>
      <c r="K254" s="182" t="s">
        <v>5</v>
      </c>
      <c r="L254" s="180"/>
      <c r="M254" s="180"/>
      <c r="N254" s="180"/>
      <c r="O254" s="180"/>
      <c r="P254" s="180"/>
      <c r="Q254" s="180"/>
      <c r="R254" s="183"/>
      <c r="T254" s="184"/>
      <c r="U254" s="180"/>
      <c r="V254" s="180"/>
      <c r="W254" s="180"/>
      <c r="X254" s="180"/>
      <c r="Y254" s="180"/>
      <c r="Z254" s="180"/>
      <c r="AA254" s="185"/>
      <c r="AT254" s="186" t="s">
        <v>196</v>
      </c>
      <c r="AU254" s="186" t="s">
        <v>126</v>
      </c>
      <c r="AV254" s="11" t="s">
        <v>94</v>
      </c>
      <c r="AW254" s="11" t="s">
        <v>42</v>
      </c>
      <c r="AX254" s="11" t="s">
        <v>86</v>
      </c>
      <c r="AY254" s="186" t="s">
        <v>188</v>
      </c>
    </row>
    <row r="255" spans="2:51" s="10" customFormat="1" ht="31.5" customHeight="1">
      <c r="B255" s="171"/>
      <c r="C255" s="172"/>
      <c r="D255" s="172"/>
      <c r="E255" s="173" t="s">
        <v>5</v>
      </c>
      <c r="F255" s="268" t="s">
        <v>390</v>
      </c>
      <c r="G255" s="269"/>
      <c r="H255" s="269"/>
      <c r="I255" s="269"/>
      <c r="J255" s="172"/>
      <c r="K255" s="174">
        <v>43.71</v>
      </c>
      <c r="L255" s="172"/>
      <c r="M255" s="172"/>
      <c r="N255" s="172"/>
      <c r="O255" s="172"/>
      <c r="P255" s="172"/>
      <c r="Q255" s="172"/>
      <c r="R255" s="175"/>
      <c r="T255" s="176"/>
      <c r="U255" s="172"/>
      <c r="V255" s="172"/>
      <c r="W255" s="172"/>
      <c r="X255" s="172"/>
      <c r="Y255" s="172"/>
      <c r="Z255" s="172"/>
      <c r="AA255" s="177"/>
      <c r="AT255" s="178" t="s">
        <v>196</v>
      </c>
      <c r="AU255" s="178" t="s">
        <v>126</v>
      </c>
      <c r="AV255" s="10" t="s">
        <v>126</v>
      </c>
      <c r="AW255" s="10" t="s">
        <v>42</v>
      </c>
      <c r="AX255" s="10" t="s">
        <v>86</v>
      </c>
      <c r="AY255" s="178" t="s">
        <v>188</v>
      </c>
    </row>
    <row r="256" spans="2:51" s="11" customFormat="1" ht="22.5" customHeight="1">
      <c r="B256" s="179"/>
      <c r="C256" s="180"/>
      <c r="D256" s="180"/>
      <c r="E256" s="181" t="s">
        <v>5</v>
      </c>
      <c r="F256" s="270" t="s">
        <v>391</v>
      </c>
      <c r="G256" s="271"/>
      <c r="H256" s="271"/>
      <c r="I256" s="271"/>
      <c r="J256" s="180"/>
      <c r="K256" s="182" t="s">
        <v>5</v>
      </c>
      <c r="L256" s="180"/>
      <c r="M256" s="180"/>
      <c r="N256" s="180"/>
      <c r="O256" s="180"/>
      <c r="P256" s="180"/>
      <c r="Q256" s="180"/>
      <c r="R256" s="183"/>
      <c r="T256" s="184"/>
      <c r="U256" s="180"/>
      <c r="V256" s="180"/>
      <c r="W256" s="180"/>
      <c r="X256" s="180"/>
      <c r="Y256" s="180"/>
      <c r="Z256" s="180"/>
      <c r="AA256" s="185"/>
      <c r="AT256" s="186" t="s">
        <v>196</v>
      </c>
      <c r="AU256" s="186" t="s">
        <v>126</v>
      </c>
      <c r="AV256" s="11" t="s">
        <v>94</v>
      </c>
      <c r="AW256" s="11" t="s">
        <v>42</v>
      </c>
      <c r="AX256" s="11" t="s">
        <v>86</v>
      </c>
      <c r="AY256" s="186" t="s">
        <v>188</v>
      </c>
    </row>
    <row r="257" spans="2:65" s="10" customFormat="1" ht="31.5" customHeight="1">
      <c r="B257" s="171"/>
      <c r="C257" s="172"/>
      <c r="D257" s="172"/>
      <c r="E257" s="173" t="s">
        <v>5</v>
      </c>
      <c r="F257" s="268" t="s">
        <v>392</v>
      </c>
      <c r="G257" s="269"/>
      <c r="H257" s="269"/>
      <c r="I257" s="269"/>
      <c r="J257" s="172"/>
      <c r="K257" s="174">
        <v>48.42</v>
      </c>
      <c r="L257" s="172"/>
      <c r="M257" s="172"/>
      <c r="N257" s="172"/>
      <c r="O257" s="172"/>
      <c r="P257" s="172"/>
      <c r="Q257" s="172"/>
      <c r="R257" s="175"/>
      <c r="T257" s="176"/>
      <c r="U257" s="172"/>
      <c r="V257" s="172"/>
      <c r="W257" s="172"/>
      <c r="X257" s="172"/>
      <c r="Y257" s="172"/>
      <c r="Z257" s="172"/>
      <c r="AA257" s="177"/>
      <c r="AT257" s="178" t="s">
        <v>196</v>
      </c>
      <c r="AU257" s="178" t="s">
        <v>126</v>
      </c>
      <c r="AV257" s="10" t="s">
        <v>126</v>
      </c>
      <c r="AW257" s="10" t="s">
        <v>42</v>
      </c>
      <c r="AX257" s="10" t="s">
        <v>86</v>
      </c>
      <c r="AY257" s="178" t="s">
        <v>188</v>
      </c>
    </row>
    <row r="258" spans="2:65" s="11" customFormat="1" ht="22.5" customHeight="1">
      <c r="B258" s="179"/>
      <c r="C258" s="180"/>
      <c r="D258" s="180"/>
      <c r="E258" s="181" t="s">
        <v>5</v>
      </c>
      <c r="F258" s="270" t="s">
        <v>393</v>
      </c>
      <c r="G258" s="271"/>
      <c r="H258" s="271"/>
      <c r="I258" s="271"/>
      <c r="J258" s="180"/>
      <c r="K258" s="182" t="s">
        <v>5</v>
      </c>
      <c r="L258" s="180"/>
      <c r="M258" s="180"/>
      <c r="N258" s="180"/>
      <c r="O258" s="180"/>
      <c r="P258" s="180"/>
      <c r="Q258" s="180"/>
      <c r="R258" s="183"/>
      <c r="T258" s="184"/>
      <c r="U258" s="180"/>
      <c r="V258" s="180"/>
      <c r="W258" s="180"/>
      <c r="X258" s="180"/>
      <c r="Y258" s="180"/>
      <c r="Z258" s="180"/>
      <c r="AA258" s="185"/>
      <c r="AT258" s="186" t="s">
        <v>196</v>
      </c>
      <c r="AU258" s="186" t="s">
        <v>126</v>
      </c>
      <c r="AV258" s="11" t="s">
        <v>94</v>
      </c>
      <c r="AW258" s="11" t="s">
        <v>42</v>
      </c>
      <c r="AX258" s="11" t="s">
        <v>86</v>
      </c>
      <c r="AY258" s="186" t="s">
        <v>188</v>
      </c>
    </row>
    <row r="259" spans="2:65" s="10" customFormat="1" ht="22.5" customHeight="1">
      <c r="B259" s="171"/>
      <c r="C259" s="172"/>
      <c r="D259" s="172"/>
      <c r="E259" s="173" t="s">
        <v>5</v>
      </c>
      <c r="F259" s="268" t="s">
        <v>394</v>
      </c>
      <c r="G259" s="269"/>
      <c r="H259" s="269"/>
      <c r="I259" s="269"/>
      <c r="J259" s="172"/>
      <c r="K259" s="174">
        <v>13.4</v>
      </c>
      <c r="L259" s="172"/>
      <c r="M259" s="172"/>
      <c r="N259" s="172"/>
      <c r="O259" s="172"/>
      <c r="P259" s="172"/>
      <c r="Q259" s="172"/>
      <c r="R259" s="175"/>
      <c r="T259" s="176"/>
      <c r="U259" s="172"/>
      <c r="V259" s="172"/>
      <c r="W259" s="172"/>
      <c r="X259" s="172"/>
      <c r="Y259" s="172"/>
      <c r="Z259" s="172"/>
      <c r="AA259" s="177"/>
      <c r="AT259" s="178" t="s">
        <v>196</v>
      </c>
      <c r="AU259" s="178" t="s">
        <v>126</v>
      </c>
      <c r="AV259" s="10" t="s">
        <v>126</v>
      </c>
      <c r="AW259" s="10" t="s">
        <v>42</v>
      </c>
      <c r="AX259" s="10" t="s">
        <v>86</v>
      </c>
      <c r="AY259" s="178" t="s">
        <v>188</v>
      </c>
    </row>
    <row r="260" spans="2:65" s="11" customFormat="1" ht="22.5" customHeight="1">
      <c r="B260" s="179"/>
      <c r="C260" s="180"/>
      <c r="D260" s="180"/>
      <c r="E260" s="181" t="s">
        <v>5</v>
      </c>
      <c r="F260" s="270" t="s">
        <v>395</v>
      </c>
      <c r="G260" s="271"/>
      <c r="H260" s="271"/>
      <c r="I260" s="271"/>
      <c r="J260" s="180"/>
      <c r="K260" s="182" t="s">
        <v>5</v>
      </c>
      <c r="L260" s="180"/>
      <c r="M260" s="180"/>
      <c r="N260" s="180"/>
      <c r="O260" s="180"/>
      <c r="P260" s="180"/>
      <c r="Q260" s="180"/>
      <c r="R260" s="183"/>
      <c r="T260" s="184"/>
      <c r="U260" s="180"/>
      <c r="V260" s="180"/>
      <c r="W260" s="180"/>
      <c r="X260" s="180"/>
      <c r="Y260" s="180"/>
      <c r="Z260" s="180"/>
      <c r="AA260" s="185"/>
      <c r="AT260" s="186" t="s">
        <v>196</v>
      </c>
      <c r="AU260" s="186" t="s">
        <v>126</v>
      </c>
      <c r="AV260" s="11" t="s">
        <v>94</v>
      </c>
      <c r="AW260" s="11" t="s">
        <v>42</v>
      </c>
      <c r="AX260" s="11" t="s">
        <v>86</v>
      </c>
      <c r="AY260" s="186" t="s">
        <v>188</v>
      </c>
    </row>
    <row r="261" spans="2:65" s="10" customFormat="1" ht="31.5" customHeight="1">
      <c r="B261" s="171"/>
      <c r="C261" s="172"/>
      <c r="D261" s="172"/>
      <c r="E261" s="173" t="s">
        <v>5</v>
      </c>
      <c r="F261" s="268" t="s">
        <v>396</v>
      </c>
      <c r="G261" s="269"/>
      <c r="H261" s="269"/>
      <c r="I261" s="269"/>
      <c r="J261" s="172"/>
      <c r="K261" s="174">
        <v>33.96</v>
      </c>
      <c r="L261" s="172"/>
      <c r="M261" s="172"/>
      <c r="N261" s="172"/>
      <c r="O261" s="172"/>
      <c r="P261" s="172"/>
      <c r="Q261" s="172"/>
      <c r="R261" s="175"/>
      <c r="T261" s="176"/>
      <c r="U261" s="172"/>
      <c r="V261" s="172"/>
      <c r="W261" s="172"/>
      <c r="X261" s="172"/>
      <c r="Y261" s="172"/>
      <c r="Z261" s="172"/>
      <c r="AA261" s="177"/>
      <c r="AT261" s="178" t="s">
        <v>196</v>
      </c>
      <c r="AU261" s="178" t="s">
        <v>126</v>
      </c>
      <c r="AV261" s="10" t="s">
        <v>126</v>
      </c>
      <c r="AW261" s="10" t="s">
        <v>42</v>
      </c>
      <c r="AX261" s="10" t="s">
        <v>86</v>
      </c>
      <c r="AY261" s="178" t="s">
        <v>188</v>
      </c>
    </row>
    <row r="262" spans="2:65" s="12" customFormat="1" ht="22.5" customHeight="1">
      <c r="B262" s="191"/>
      <c r="C262" s="192"/>
      <c r="D262" s="192"/>
      <c r="E262" s="193" t="s">
        <v>5</v>
      </c>
      <c r="F262" s="272" t="s">
        <v>265</v>
      </c>
      <c r="G262" s="273"/>
      <c r="H262" s="273"/>
      <c r="I262" s="273"/>
      <c r="J262" s="192"/>
      <c r="K262" s="194">
        <v>537.74</v>
      </c>
      <c r="L262" s="192"/>
      <c r="M262" s="192"/>
      <c r="N262" s="192"/>
      <c r="O262" s="192"/>
      <c r="P262" s="192"/>
      <c r="Q262" s="192"/>
      <c r="R262" s="195"/>
      <c r="T262" s="196"/>
      <c r="U262" s="192"/>
      <c r="V262" s="192"/>
      <c r="W262" s="192"/>
      <c r="X262" s="192"/>
      <c r="Y262" s="192"/>
      <c r="Z262" s="192"/>
      <c r="AA262" s="197"/>
      <c r="AT262" s="198" t="s">
        <v>196</v>
      </c>
      <c r="AU262" s="198" t="s">
        <v>126</v>
      </c>
      <c r="AV262" s="12" t="s">
        <v>193</v>
      </c>
      <c r="AW262" s="12" t="s">
        <v>42</v>
      </c>
      <c r="AX262" s="12" t="s">
        <v>94</v>
      </c>
      <c r="AY262" s="198" t="s">
        <v>188</v>
      </c>
    </row>
    <row r="263" spans="2:65" s="1" customFormat="1" ht="31.5" customHeight="1">
      <c r="B263" s="135"/>
      <c r="C263" s="164" t="s">
        <v>397</v>
      </c>
      <c r="D263" s="164" t="s">
        <v>189</v>
      </c>
      <c r="E263" s="165" t="s">
        <v>398</v>
      </c>
      <c r="F263" s="256" t="s">
        <v>399</v>
      </c>
      <c r="G263" s="256"/>
      <c r="H263" s="256"/>
      <c r="I263" s="256"/>
      <c r="J263" s="166" t="s">
        <v>220</v>
      </c>
      <c r="K263" s="167">
        <v>537.74</v>
      </c>
      <c r="L263" s="257">
        <v>0</v>
      </c>
      <c r="M263" s="257"/>
      <c r="N263" s="258">
        <f>ROUND(L263*K263,2)</f>
        <v>0</v>
      </c>
      <c r="O263" s="258"/>
      <c r="P263" s="258"/>
      <c r="Q263" s="258"/>
      <c r="R263" s="138"/>
      <c r="T263" s="168" t="s">
        <v>5</v>
      </c>
      <c r="U263" s="47" t="s">
        <v>51</v>
      </c>
      <c r="V263" s="39"/>
      <c r="W263" s="169">
        <f>V263*K263</f>
        <v>0</v>
      </c>
      <c r="X263" s="169">
        <v>2.5999999999999998E-4</v>
      </c>
      <c r="Y263" s="169">
        <f>X263*K263</f>
        <v>0.1398124</v>
      </c>
      <c r="Z263" s="169">
        <v>0</v>
      </c>
      <c r="AA263" s="170">
        <f>Z263*K263</f>
        <v>0</v>
      </c>
      <c r="AR263" s="20" t="s">
        <v>193</v>
      </c>
      <c r="AT263" s="20" t="s">
        <v>189</v>
      </c>
      <c r="AU263" s="20" t="s">
        <v>126</v>
      </c>
      <c r="AY263" s="20" t="s">
        <v>188</v>
      </c>
      <c r="BE263" s="109">
        <f>IF(U263="základní",N263,0)</f>
        <v>0</v>
      </c>
      <c r="BF263" s="109">
        <f>IF(U263="snížená",N263,0)</f>
        <v>0</v>
      </c>
      <c r="BG263" s="109">
        <f>IF(U263="zákl. přenesená",N263,0)</f>
        <v>0</v>
      </c>
      <c r="BH263" s="109">
        <f>IF(U263="sníž. přenesená",N263,0)</f>
        <v>0</v>
      </c>
      <c r="BI263" s="109">
        <f>IF(U263="nulová",N263,0)</f>
        <v>0</v>
      </c>
      <c r="BJ263" s="20" t="s">
        <v>94</v>
      </c>
      <c r="BK263" s="109">
        <f>ROUND(L263*K263,2)</f>
        <v>0</v>
      </c>
      <c r="BL263" s="20" t="s">
        <v>193</v>
      </c>
      <c r="BM263" s="20" t="s">
        <v>400</v>
      </c>
    </row>
    <row r="264" spans="2:65" s="1" customFormat="1" ht="31.5" customHeight="1">
      <c r="B264" s="135"/>
      <c r="C264" s="164" t="s">
        <v>401</v>
      </c>
      <c r="D264" s="164" t="s">
        <v>189</v>
      </c>
      <c r="E264" s="165" t="s">
        <v>402</v>
      </c>
      <c r="F264" s="256" t="s">
        <v>403</v>
      </c>
      <c r="G264" s="256"/>
      <c r="H264" s="256"/>
      <c r="I264" s="256"/>
      <c r="J264" s="166" t="s">
        <v>220</v>
      </c>
      <c r="K264" s="167">
        <v>7.35</v>
      </c>
      <c r="L264" s="257">
        <v>0</v>
      </c>
      <c r="M264" s="257"/>
      <c r="N264" s="258">
        <f>ROUND(L264*K264,2)</f>
        <v>0</v>
      </c>
      <c r="O264" s="258"/>
      <c r="P264" s="258"/>
      <c r="Q264" s="258"/>
      <c r="R264" s="138"/>
      <c r="T264" s="168" t="s">
        <v>5</v>
      </c>
      <c r="U264" s="47" t="s">
        <v>51</v>
      </c>
      <c r="V264" s="39"/>
      <c r="W264" s="169">
        <f>V264*K264</f>
        <v>0</v>
      </c>
      <c r="X264" s="169">
        <v>0.04</v>
      </c>
      <c r="Y264" s="169">
        <f>X264*K264</f>
        <v>0.29399999999999998</v>
      </c>
      <c r="Z264" s="169">
        <v>0</v>
      </c>
      <c r="AA264" s="170">
        <f>Z264*K264</f>
        <v>0</v>
      </c>
      <c r="AR264" s="20" t="s">
        <v>193</v>
      </c>
      <c r="AT264" s="20" t="s">
        <v>189</v>
      </c>
      <c r="AU264" s="20" t="s">
        <v>126</v>
      </c>
      <c r="AY264" s="20" t="s">
        <v>188</v>
      </c>
      <c r="BE264" s="109">
        <f>IF(U264="základní",N264,0)</f>
        <v>0</v>
      </c>
      <c r="BF264" s="109">
        <f>IF(U264="snížená",N264,0)</f>
        <v>0</v>
      </c>
      <c r="BG264" s="109">
        <f>IF(U264="zákl. přenesená",N264,0)</f>
        <v>0</v>
      </c>
      <c r="BH264" s="109">
        <f>IF(U264="sníž. přenesená",N264,0)</f>
        <v>0</v>
      </c>
      <c r="BI264" s="109">
        <f>IF(U264="nulová",N264,0)</f>
        <v>0</v>
      </c>
      <c r="BJ264" s="20" t="s">
        <v>94</v>
      </c>
      <c r="BK264" s="109">
        <f>ROUND(L264*K264,2)</f>
        <v>0</v>
      </c>
      <c r="BL264" s="20" t="s">
        <v>193</v>
      </c>
      <c r="BM264" s="20" t="s">
        <v>404</v>
      </c>
    </row>
    <row r="265" spans="2:65" s="11" customFormat="1" ht="22.5" customHeight="1">
      <c r="B265" s="179"/>
      <c r="C265" s="180"/>
      <c r="D265" s="180"/>
      <c r="E265" s="181" t="s">
        <v>5</v>
      </c>
      <c r="F265" s="276" t="s">
        <v>405</v>
      </c>
      <c r="G265" s="277"/>
      <c r="H265" s="277"/>
      <c r="I265" s="277"/>
      <c r="J265" s="180"/>
      <c r="K265" s="182" t="s">
        <v>5</v>
      </c>
      <c r="L265" s="180"/>
      <c r="M265" s="180"/>
      <c r="N265" s="180"/>
      <c r="O265" s="180"/>
      <c r="P265" s="180"/>
      <c r="Q265" s="180"/>
      <c r="R265" s="183"/>
      <c r="T265" s="184"/>
      <c r="U265" s="180"/>
      <c r="V265" s="180"/>
      <c r="W265" s="180"/>
      <c r="X265" s="180"/>
      <c r="Y265" s="180"/>
      <c r="Z265" s="180"/>
      <c r="AA265" s="185"/>
      <c r="AT265" s="186" t="s">
        <v>196</v>
      </c>
      <c r="AU265" s="186" t="s">
        <v>126</v>
      </c>
      <c r="AV265" s="11" t="s">
        <v>94</v>
      </c>
      <c r="AW265" s="11" t="s">
        <v>42</v>
      </c>
      <c r="AX265" s="11" t="s">
        <v>86</v>
      </c>
      <c r="AY265" s="186" t="s">
        <v>188</v>
      </c>
    </row>
    <row r="266" spans="2:65" s="10" customFormat="1" ht="22.5" customHeight="1">
      <c r="B266" s="171"/>
      <c r="C266" s="172"/>
      <c r="D266" s="172"/>
      <c r="E266" s="173" t="s">
        <v>5</v>
      </c>
      <c r="F266" s="268" t="s">
        <v>406</v>
      </c>
      <c r="G266" s="269"/>
      <c r="H266" s="269"/>
      <c r="I266" s="269"/>
      <c r="J266" s="172"/>
      <c r="K266" s="174">
        <v>7.35</v>
      </c>
      <c r="L266" s="172"/>
      <c r="M266" s="172"/>
      <c r="N266" s="172"/>
      <c r="O266" s="172"/>
      <c r="P266" s="172"/>
      <c r="Q266" s="172"/>
      <c r="R266" s="175"/>
      <c r="T266" s="176"/>
      <c r="U266" s="172"/>
      <c r="V266" s="172"/>
      <c r="W266" s="172"/>
      <c r="X266" s="172"/>
      <c r="Y266" s="172"/>
      <c r="Z266" s="172"/>
      <c r="AA266" s="177"/>
      <c r="AT266" s="178" t="s">
        <v>196</v>
      </c>
      <c r="AU266" s="178" t="s">
        <v>126</v>
      </c>
      <c r="AV266" s="10" t="s">
        <v>126</v>
      </c>
      <c r="AW266" s="10" t="s">
        <v>42</v>
      </c>
      <c r="AX266" s="10" t="s">
        <v>94</v>
      </c>
      <c r="AY266" s="178" t="s">
        <v>188</v>
      </c>
    </row>
    <row r="267" spans="2:65" s="1" customFormat="1" ht="31.5" customHeight="1">
      <c r="B267" s="135"/>
      <c r="C267" s="164" t="s">
        <v>407</v>
      </c>
      <c r="D267" s="164" t="s">
        <v>189</v>
      </c>
      <c r="E267" s="165" t="s">
        <v>408</v>
      </c>
      <c r="F267" s="256" t="s">
        <v>409</v>
      </c>
      <c r="G267" s="256"/>
      <c r="H267" s="256"/>
      <c r="I267" s="256"/>
      <c r="J267" s="166" t="s">
        <v>220</v>
      </c>
      <c r="K267" s="167">
        <v>537.74</v>
      </c>
      <c r="L267" s="257">
        <v>0</v>
      </c>
      <c r="M267" s="257"/>
      <c r="N267" s="258">
        <f>ROUND(L267*K267,2)</f>
        <v>0</v>
      </c>
      <c r="O267" s="258"/>
      <c r="P267" s="258"/>
      <c r="Q267" s="258"/>
      <c r="R267" s="138"/>
      <c r="T267" s="168" t="s">
        <v>5</v>
      </c>
      <c r="U267" s="47" t="s">
        <v>51</v>
      </c>
      <c r="V267" s="39"/>
      <c r="W267" s="169">
        <f>V267*K267</f>
        <v>0</v>
      </c>
      <c r="X267" s="169">
        <v>1.575E-2</v>
      </c>
      <c r="Y267" s="169">
        <f>X267*K267</f>
        <v>8.4694050000000001</v>
      </c>
      <c r="Z267" s="169">
        <v>0</v>
      </c>
      <c r="AA267" s="170">
        <f>Z267*K267</f>
        <v>0</v>
      </c>
      <c r="AR267" s="20" t="s">
        <v>193</v>
      </c>
      <c r="AT267" s="20" t="s">
        <v>189</v>
      </c>
      <c r="AU267" s="20" t="s">
        <v>126</v>
      </c>
      <c r="AY267" s="20" t="s">
        <v>188</v>
      </c>
      <c r="BE267" s="109">
        <f>IF(U267="základní",N267,0)</f>
        <v>0</v>
      </c>
      <c r="BF267" s="109">
        <f>IF(U267="snížená",N267,0)</f>
        <v>0</v>
      </c>
      <c r="BG267" s="109">
        <f>IF(U267="zákl. přenesená",N267,0)</f>
        <v>0</v>
      </c>
      <c r="BH267" s="109">
        <f>IF(U267="sníž. přenesená",N267,0)</f>
        <v>0</v>
      </c>
      <c r="BI267" s="109">
        <f>IF(U267="nulová",N267,0)</f>
        <v>0</v>
      </c>
      <c r="BJ267" s="20" t="s">
        <v>94</v>
      </c>
      <c r="BK267" s="109">
        <f>ROUND(L267*K267,2)</f>
        <v>0</v>
      </c>
      <c r="BL267" s="20" t="s">
        <v>193</v>
      </c>
      <c r="BM267" s="20" t="s">
        <v>410</v>
      </c>
    </row>
    <row r="268" spans="2:65" s="1" customFormat="1" ht="31.5" customHeight="1">
      <c r="B268" s="135"/>
      <c r="C268" s="164" t="s">
        <v>411</v>
      </c>
      <c r="D268" s="164" t="s">
        <v>189</v>
      </c>
      <c r="E268" s="165" t="s">
        <v>412</v>
      </c>
      <c r="F268" s="256" t="s">
        <v>413</v>
      </c>
      <c r="G268" s="256"/>
      <c r="H268" s="256"/>
      <c r="I268" s="256"/>
      <c r="J268" s="166" t="s">
        <v>220</v>
      </c>
      <c r="K268" s="167">
        <v>343.35500000000002</v>
      </c>
      <c r="L268" s="257">
        <v>0</v>
      </c>
      <c r="M268" s="257"/>
      <c r="N268" s="258">
        <f>ROUND(L268*K268,2)</f>
        <v>0</v>
      </c>
      <c r="O268" s="258"/>
      <c r="P268" s="258"/>
      <c r="Q268" s="258"/>
      <c r="R268" s="138"/>
      <c r="T268" s="168" t="s">
        <v>5</v>
      </c>
      <c r="U268" s="47" t="s">
        <v>51</v>
      </c>
      <c r="V268" s="39"/>
      <c r="W268" s="169">
        <f>V268*K268</f>
        <v>0</v>
      </c>
      <c r="X268" s="169">
        <v>1.8380000000000001E-2</v>
      </c>
      <c r="Y268" s="169">
        <f>X268*K268</f>
        <v>6.3108649000000003</v>
      </c>
      <c r="Z268" s="169">
        <v>0</v>
      </c>
      <c r="AA268" s="170">
        <f>Z268*K268</f>
        <v>0</v>
      </c>
      <c r="AR268" s="20" t="s">
        <v>193</v>
      </c>
      <c r="AT268" s="20" t="s">
        <v>189</v>
      </c>
      <c r="AU268" s="20" t="s">
        <v>126</v>
      </c>
      <c r="AY268" s="20" t="s">
        <v>188</v>
      </c>
      <c r="BE268" s="109">
        <f>IF(U268="základní",N268,0)</f>
        <v>0</v>
      </c>
      <c r="BF268" s="109">
        <f>IF(U268="snížená",N268,0)</f>
        <v>0</v>
      </c>
      <c r="BG268" s="109">
        <f>IF(U268="zákl. přenesená",N268,0)</f>
        <v>0</v>
      </c>
      <c r="BH268" s="109">
        <f>IF(U268="sníž. přenesená",N268,0)</f>
        <v>0</v>
      </c>
      <c r="BI268" s="109">
        <f>IF(U268="nulová",N268,0)</f>
        <v>0</v>
      </c>
      <c r="BJ268" s="20" t="s">
        <v>94</v>
      </c>
      <c r="BK268" s="109">
        <f>ROUND(L268*K268,2)</f>
        <v>0</v>
      </c>
      <c r="BL268" s="20" t="s">
        <v>193</v>
      </c>
      <c r="BM268" s="20" t="s">
        <v>414</v>
      </c>
    </row>
    <row r="269" spans="2:65" s="11" customFormat="1" ht="22.5" customHeight="1">
      <c r="B269" s="179"/>
      <c r="C269" s="180"/>
      <c r="D269" s="180"/>
      <c r="E269" s="181" t="s">
        <v>5</v>
      </c>
      <c r="F269" s="276" t="s">
        <v>373</v>
      </c>
      <c r="G269" s="277"/>
      <c r="H269" s="277"/>
      <c r="I269" s="277"/>
      <c r="J269" s="180"/>
      <c r="K269" s="182" t="s">
        <v>5</v>
      </c>
      <c r="L269" s="180"/>
      <c r="M269" s="180"/>
      <c r="N269" s="180"/>
      <c r="O269" s="180"/>
      <c r="P269" s="180"/>
      <c r="Q269" s="180"/>
      <c r="R269" s="183"/>
      <c r="T269" s="184"/>
      <c r="U269" s="180"/>
      <c r="V269" s="180"/>
      <c r="W269" s="180"/>
      <c r="X269" s="180"/>
      <c r="Y269" s="180"/>
      <c r="Z269" s="180"/>
      <c r="AA269" s="185"/>
      <c r="AT269" s="186" t="s">
        <v>196</v>
      </c>
      <c r="AU269" s="186" t="s">
        <v>126</v>
      </c>
      <c r="AV269" s="11" t="s">
        <v>94</v>
      </c>
      <c r="AW269" s="11" t="s">
        <v>42</v>
      </c>
      <c r="AX269" s="11" t="s">
        <v>86</v>
      </c>
      <c r="AY269" s="186" t="s">
        <v>188</v>
      </c>
    </row>
    <row r="270" spans="2:65" s="10" customFormat="1" ht="22.5" customHeight="1">
      <c r="B270" s="171"/>
      <c r="C270" s="172"/>
      <c r="D270" s="172"/>
      <c r="E270" s="173" t="s">
        <v>5</v>
      </c>
      <c r="F270" s="268" t="s">
        <v>374</v>
      </c>
      <c r="G270" s="269"/>
      <c r="H270" s="269"/>
      <c r="I270" s="269"/>
      <c r="J270" s="172"/>
      <c r="K270" s="174">
        <v>34.130000000000003</v>
      </c>
      <c r="L270" s="172"/>
      <c r="M270" s="172"/>
      <c r="N270" s="172"/>
      <c r="O270" s="172"/>
      <c r="P270" s="172"/>
      <c r="Q270" s="172"/>
      <c r="R270" s="175"/>
      <c r="T270" s="176"/>
      <c r="U270" s="172"/>
      <c r="V270" s="172"/>
      <c r="W270" s="172"/>
      <c r="X270" s="172"/>
      <c r="Y270" s="172"/>
      <c r="Z270" s="172"/>
      <c r="AA270" s="177"/>
      <c r="AT270" s="178" t="s">
        <v>196</v>
      </c>
      <c r="AU270" s="178" t="s">
        <v>126</v>
      </c>
      <c r="AV270" s="10" t="s">
        <v>126</v>
      </c>
      <c r="AW270" s="10" t="s">
        <v>42</v>
      </c>
      <c r="AX270" s="10" t="s">
        <v>86</v>
      </c>
      <c r="AY270" s="178" t="s">
        <v>188</v>
      </c>
    </row>
    <row r="271" spans="2:65" s="11" customFormat="1" ht="22.5" customHeight="1">
      <c r="B271" s="179"/>
      <c r="C271" s="180"/>
      <c r="D271" s="180"/>
      <c r="E271" s="181" t="s">
        <v>5</v>
      </c>
      <c r="F271" s="270" t="s">
        <v>375</v>
      </c>
      <c r="G271" s="271"/>
      <c r="H271" s="271"/>
      <c r="I271" s="271"/>
      <c r="J271" s="180"/>
      <c r="K271" s="182" t="s">
        <v>5</v>
      </c>
      <c r="L271" s="180"/>
      <c r="M271" s="180"/>
      <c r="N271" s="180"/>
      <c r="O271" s="180"/>
      <c r="P271" s="180"/>
      <c r="Q271" s="180"/>
      <c r="R271" s="183"/>
      <c r="T271" s="184"/>
      <c r="U271" s="180"/>
      <c r="V271" s="180"/>
      <c r="W271" s="180"/>
      <c r="X271" s="180"/>
      <c r="Y271" s="180"/>
      <c r="Z271" s="180"/>
      <c r="AA271" s="185"/>
      <c r="AT271" s="186" t="s">
        <v>196</v>
      </c>
      <c r="AU271" s="186" t="s">
        <v>126</v>
      </c>
      <c r="AV271" s="11" t="s">
        <v>94</v>
      </c>
      <c r="AW271" s="11" t="s">
        <v>42</v>
      </c>
      <c r="AX271" s="11" t="s">
        <v>86</v>
      </c>
      <c r="AY271" s="186" t="s">
        <v>188</v>
      </c>
    </row>
    <row r="272" spans="2:65" s="10" customFormat="1" ht="22.5" customHeight="1">
      <c r="B272" s="171"/>
      <c r="C272" s="172"/>
      <c r="D272" s="172"/>
      <c r="E272" s="173" t="s">
        <v>5</v>
      </c>
      <c r="F272" s="268" t="s">
        <v>376</v>
      </c>
      <c r="G272" s="269"/>
      <c r="H272" s="269"/>
      <c r="I272" s="269"/>
      <c r="J272" s="172"/>
      <c r="K272" s="174">
        <v>91.5</v>
      </c>
      <c r="L272" s="172"/>
      <c r="M272" s="172"/>
      <c r="N272" s="172"/>
      <c r="O272" s="172"/>
      <c r="P272" s="172"/>
      <c r="Q272" s="172"/>
      <c r="R272" s="175"/>
      <c r="T272" s="176"/>
      <c r="U272" s="172"/>
      <c r="V272" s="172"/>
      <c r="W272" s="172"/>
      <c r="X272" s="172"/>
      <c r="Y272" s="172"/>
      <c r="Z272" s="172"/>
      <c r="AA272" s="177"/>
      <c r="AT272" s="178" t="s">
        <v>196</v>
      </c>
      <c r="AU272" s="178" t="s">
        <v>126</v>
      </c>
      <c r="AV272" s="10" t="s">
        <v>126</v>
      </c>
      <c r="AW272" s="10" t="s">
        <v>42</v>
      </c>
      <c r="AX272" s="10" t="s">
        <v>86</v>
      </c>
      <c r="AY272" s="178" t="s">
        <v>188</v>
      </c>
    </row>
    <row r="273" spans="2:51" s="11" customFormat="1" ht="22.5" customHeight="1">
      <c r="B273" s="179"/>
      <c r="C273" s="180"/>
      <c r="D273" s="180"/>
      <c r="E273" s="181" t="s">
        <v>5</v>
      </c>
      <c r="F273" s="270" t="s">
        <v>415</v>
      </c>
      <c r="G273" s="271"/>
      <c r="H273" s="271"/>
      <c r="I273" s="271"/>
      <c r="J273" s="180"/>
      <c r="K273" s="182" t="s">
        <v>5</v>
      </c>
      <c r="L273" s="180"/>
      <c r="M273" s="180"/>
      <c r="N273" s="180"/>
      <c r="O273" s="180"/>
      <c r="P273" s="180"/>
      <c r="Q273" s="180"/>
      <c r="R273" s="183"/>
      <c r="T273" s="184"/>
      <c r="U273" s="180"/>
      <c r="V273" s="180"/>
      <c r="W273" s="180"/>
      <c r="X273" s="180"/>
      <c r="Y273" s="180"/>
      <c r="Z273" s="180"/>
      <c r="AA273" s="185"/>
      <c r="AT273" s="186" t="s">
        <v>196</v>
      </c>
      <c r="AU273" s="186" t="s">
        <v>126</v>
      </c>
      <c r="AV273" s="11" t="s">
        <v>94</v>
      </c>
      <c r="AW273" s="11" t="s">
        <v>42</v>
      </c>
      <c r="AX273" s="11" t="s">
        <v>86</v>
      </c>
      <c r="AY273" s="186" t="s">
        <v>188</v>
      </c>
    </row>
    <row r="274" spans="2:51" s="10" customFormat="1" ht="31.5" customHeight="1">
      <c r="B274" s="171"/>
      <c r="C274" s="172"/>
      <c r="D274" s="172"/>
      <c r="E274" s="173" t="s">
        <v>5</v>
      </c>
      <c r="F274" s="268" t="s">
        <v>416</v>
      </c>
      <c r="G274" s="269"/>
      <c r="H274" s="269"/>
      <c r="I274" s="269"/>
      <c r="J274" s="172"/>
      <c r="K274" s="174">
        <v>31.187999999999999</v>
      </c>
      <c r="L274" s="172"/>
      <c r="M274" s="172"/>
      <c r="N274" s="172"/>
      <c r="O274" s="172"/>
      <c r="P274" s="172"/>
      <c r="Q274" s="172"/>
      <c r="R274" s="175"/>
      <c r="T274" s="176"/>
      <c r="U274" s="172"/>
      <c r="V274" s="172"/>
      <c r="W274" s="172"/>
      <c r="X274" s="172"/>
      <c r="Y274" s="172"/>
      <c r="Z274" s="172"/>
      <c r="AA274" s="177"/>
      <c r="AT274" s="178" t="s">
        <v>196</v>
      </c>
      <c r="AU274" s="178" t="s">
        <v>126</v>
      </c>
      <c r="AV274" s="10" t="s">
        <v>126</v>
      </c>
      <c r="AW274" s="10" t="s">
        <v>42</v>
      </c>
      <c r="AX274" s="10" t="s">
        <v>86</v>
      </c>
      <c r="AY274" s="178" t="s">
        <v>188</v>
      </c>
    </row>
    <row r="275" spans="2:51" s="11" customFormat="1" ht="22.5" customHeight="1">
      <c r="B275" s="179"/>
      <c r="C275" s="180"/>
      <c r="D275" s="180"/>
      <c r="E275" s="181" t="s">
        <v>5</v>
      </c>
      <c r="F275" s="270" t="s">
        <v>417</v>
      </c>
      <c r="G275" s="271"/>
      <c r="H275" s="271"/>
      <c r="I275" s="271"/>
      <c r="J275" s="180"/>
      <c r="K275" s="182" t="s">
        <v>5</v>
      </c>
      <c r="L275" s="180"/>
      <c r="M275" s="180"/>
      <c r="N275" s="180"/>
      <c r="O275" s="180"/>
      <c r="P275" s="180"/>
      <c r="Q275" s="180"/>
      <c r="R275" s="183"/>
      <c r="T275" s="184"/>
      <c r="U275" s="180"/>
      <c r="V275" s="180"/>
      <c r="W275" s="180"/>
      <c r="X275" s="180"/>
      <c r="Y275" s="180"/>
      <c r="Z275" s="180"/>
      <c r="AA275" s="185"/>
      <c r="AT275" s="186" t="s">
        <v>196</v>
      </c>
      <c r="AU275" s="186" t="s">
        <v>126</v>
      </c>
      <c r="AV275" s="11" t="s">
        <v>94</v>
      </c>
      <c r="AW275" s="11" t="s">
        <v>42</v>
      </c>
      <c r="AX275" s="11" t="s">
        <v>86</v>
      </c>
      <c r="AY275" s="186" t="s">
        <v>188</v>
      </c>
    </row>
    <row r="276" spans="2:51" s="10" customFormat="1" ht="31.5" customHeight="1">
      <c r="B276" s="171"/>
      <c r="C276" s="172"/>
      <c r="D276" s="172"/>
      <c r="E276" s="173" t="s">
        <v>5</v>
      </c>
      <c r="F276" s="268" t="s">
        <v>418</v>
      </c>
      <c r="G276" s="269"/>
      <c r="H276" s="269"/>
      <c r="I276" s="269"/>
      <c r="J276" s="172"/>
      <c r="K276" s="174">
        <v>33.588000000000001</v>
      </c>
      <c r="L276" s="172"/>
      <c r="M276" s="172"/>
      <c r="N276" s="172"/>
      <c r="O276" s="172"/>
      <c r="P276" s="172"/>
      <c r="Q276" s="172"/>
      <c r="R276" s="175"/>
      <c r="T276" s="176"/>
      <c r="U276" s="172"/>
      <c r="V276" s="172"/>
      <c r="W276" s="172"/>
      <c r="X276" s="172"/>
      <c r="Y276" s="172"/>
      <c r="Z276" s="172"/>
      <c r="AA276" s="177"/>
      <c r="AT276" s="178" t="s">
        <v>196</v>
      </c>
      <c r="AU276" s="178" t="s">
        <v>126</v>
      </c>
      <c r="AV276" s="10" t="s">
        <v>126</v>
      </c>
      <c r="AW276" s="10" t="s">
        <v>42</v>
      </c>
      <c r="AX276" s="10" t="s">
        <v>86</v>
      </c>
      <c r="AY276" s="178" t="s">
        <v>188</v>
      </c>
    </row>
    <row r="277" spans="2:51" s="11" customFormat="1" ht="22.5" customHeight="1">
      <c r="B277" s="179"/>
      <c r="C277" s="180"/>
      <c r="D277" s="180"/>
      <c r="E277" s="181" t="s">
        <v>5</v>
      </c>
      <c r="F277" s="270" t="s">
        <v>419</v>
      </c>
      <c r="G277" s="271"/>
      <c r="H277" s="271"/>
      <c r="I277" s="271"/>
      <c r="J277" s="180"/>
      <c r="K277" s="182" t="s">
        <v>5</v>
      </c>
      <c r="L277" s="180"/>
      <c r="M277" s="180"/>
      <c r="N277" s="180"/>
      <c r="O277" s="180"/>
      <c r="P277" s="180"/>
      <c r="Q277" s="180"/>
      <c r="R277" s="183"/>
      <c r="T277" s="184"/>
      <c r="U277" s="180"/>
      <c r="V277" s="180"/>
      <c r="W277" s="180"/>
      <c r="X277" s="180"/>
      <c r="Y277" s="180"/>
      <c r="Z277" s="180"/>
      <c r="AA277" s="185"/>
      <c r="AT277" s="186" t="s">
        <v>196</v>
      </c>
      <c r="AU277" s="186" t="s">
        <v>126</v>
      </c>
      <c r="AV277" s="11" t="s">
        <v>94</v>
      </c>
      <c r="AW277" s="11" t="s">
        <v>42</v>
      </c>
      <c r="AX277" s="11" t="s">
        <v>86</v>
      </c>
      <c r="AY277" s="186" t="s">
        <v>188</v>
      </c>
    </row>
    <row r="278" spans="2:51" s="10" customFormat="1" ht="31.5" customHeight="1">
      <c r="B278" s="171"/>
      <c r="C278" s="172"/>
      <c r="D278" s="172"/>
      <c r="E278" s="173" t="s">
        <v>5</v>
      </c>
      <c r="F278" s="268" t="s">
        <v>420</v>
      </c>
      <c r="G278" s="269"/>
      <c r="H278" s="269"/>
      <c r="I278" s="269"/>
      <c r="J278" s="172"/>
      <c r="K278" s="174">
        <v>31.507999999999999</v>
      </c>
      <c r="L278" s="172"/>
      <c r="M278" s="172"/>
      <c r="N278" s="172"/>
      <c r="O278" s="172"/>
      <c r="P278" s="172"/>
      <c r="Q278" s="172"/>
      <c r="R278" s="175"/>
      <c r="T278" s="176"/>
      <c r="U278" s="172"/>
      <c r="V278" s="172"/>
      <c r="W278" s="172"/>
      <c r="X278" s="172"/>
      <c r="Y278" s="172"/>
      <c r="Z278" s="172"/>
      <c r="AA278" s="177"/>
      <c r="AT278" s="178" t="s">
        <v>196</v>
      </c>
      <c r="AU278" s="178" t="s">
        <v>126</v>
      </c>
      <c r="AV278" s="10" t="s">
        <v>126</v>
      </c>
      <c r="AW278" s="10" t="s">
        <v>42</v>
      </c>
      <c r="AX278" s="10" t="s">
        <v>86</v>
      </c>
      <c r="AY278" s="178" t="s">
        <v>188</v>
      </c>
    </row>
    <row r="279" spans="2:51" s="11" customFormat="1" ht="22.5" customHeight="1">
      <c r="B279" s="179"/>
      <c r="C279" s="180"/>
      <c r="D279" s="180"/>
      <c r="E279" s="181" t="s">
        <v>5</v>
      </c>
      <c r="F279" s="270" t="s">
        <v>421</v>
      </c>
      <c r="G279" s="271"/>
      <c r="H279" s="271"/>
      <c r="I279" s="271"/>
      <c r="J279" s="180"/>
      <c r="K279" s="182" t="s">
        <v>5</v>
      </c>
      <c r="L279" s="180"/>
      <c r="M279" s="180"/>
      <c r="N279" s="180"/>
      <c r="O279" s="180"/>
      <c r="P279" s="180"/>
      <c r="Q279" s="180"/>
      <c r="R279" s="183"/>
      <c r="T279" s="184"/>
      <c r="U279" s="180"/>
      <c r="V279" s="180"/>
      <c r="W279" s="180"/>
      <c r="X279" s="180"/>
      <c r="Y279" s="180"/>
      <c r="Z279" s="180"/>
      <c r="AA279" s="185"/>
      <c r="AT279" s="186" t="s">
        <v>196</v>
      </c>
      <c r="AU279" s="186" t="s">
        <v>126</v>
      </c>
      <c r="AV279" s="11" t="s">
        <v>94</v>
      </c>
      <c r="AW279" s="11" t="s">
        <v>42</v>
      </c>
      <c r="AX279" s="11" t="s">
        <v>86</v>
      </c>
      <c r="AY279" s="186" t="s">
        <v>188</v>
      </c>
    </row>
    <row r="280" spans="2:51" s="10" customFormat="1" ht="31.5" customHeight="1">
      <c r="B280" s="171"/>
      <c r="C280" s="172"/>
      <c r="D280" s="172"/>
      <c r="E280" s="173" t="s">
        <v>5</v>
      </c>
      <c r="F280" s="268" t="s">
        <v>422</v>
      </c>
      <c r="G280" s="269"/>
      <c r="H280" s="269"/>
      <c r="I280" s="269"/>
      <c r="J280" s="172"/>
      <c r="K280" s="174">
        <v>31.295000000000002</v>
      </c>
      <c r="L280" s="172"/>
      <c r="M280" s="172"/>
      <c r="N280" s="172"/>
      <c r="O280" s="172"/>
      <c r="P280" s="172"/>
      <c r="Q280" s="172"/>
      <c r="R280" s="175"/>
      <c r="T280" s="176"/>
      <c r="U280" s="172"/>
      <c r="V280" s="172"/>
      <c r="W280" s="172"/>
      <c r="X280" s="172"/>
      <c r="Y280" s="172"/>
      <c r="Z280" s="172"/>
      <c r="AA280" s="177"/>
      <c r="AT280" s="178" t="s">
        <v>196</v>
      </c>
      <c r="AU280" s="178" t="s">
        <v>126</v>
      </c>
      <c r="AV280" s="10" t="s">
        <v>126</v>
      </c>
      <c r="AW280" s="10" t="s">
        <v>42</v>
      </c>
      <c r="AX280" s="10" t="s">
        <v>86</v>
      </c>
      <c r="AY280" s="178" t="s">
        <v>188</v>
      </c>
    </row>
    <row r="281" spans="2:51" s="11" customFormat="1" ht="22.5" customHeight="1">
      <c r="B281" s="179"/>
      <c r="C281" s="180"/>
      <c r="D281" s="180"/>
      <c r="E281" s="181" t="s">
        <v>5</v>
      </c>
      <c r="F281" s="270" t="s">
        <v>423</v>
      </c>
      <c r="G281" s="271"/>
      <c r="H281" s="271"/>
      <c r="I281" s="271"/>
      <c r="J281" s="180"/>
      <c r="K281" s="182" t="s">
        <v>5</v>
      </c>
      <c r="L281" s="180"/>
      <c r="M281" s="180"/>
      <c r="N281" s="180"/>
      <c r="O281" s="180"/>
      <c r="P281" s="180"/>
      <c r="Q281" s="180"/>
      <c r="R281" s="183"/>
      <c r="T281" s="184"/>
      <c r="U281" s="180"/>
      <c r="V281" s="180"/>
      <c r="W281" s="180"/>
      <c r="X281" s="180"/>
      <c r="Y281" s="180"/>
      <c r="Z281" s="180"/>
      <c r="AA281" s="185"/>
      <c r="AT281" s="186" t="s">
        <v>196</v>
      </c>
      <c r="AU281" s="186" t="s">
        <v>126</v>
      </c>
      <c r="AV281" s="11" t="s">
        <v>94</v>
      </c>
      <c r="AW281" s="11" t="s">
        <v>42</v>
      </c>
      <c r="AX281" s="11" t="s">
        <v>86</v>
      </c>
      <c r="AY281" s="186" t="s">
        <v>188</v>
      </c>
    </row>
    <row r="282" spans="2:51" s="10" customFormat="1" ht="22.5" customHeight="1">
      <c r="B282" s="171"/>
      <c r="C282" s="172"/>
      <c r="D282" s="172"/>
      <c r="E282" s="173" t="s">
        <v>5</v>
      </c>
      <c r="F282" s="268" t="s">
        <v>424</v>
      </c>
      <c r="G282" s="269"/>
      <c r="H282" s="269"/>
      <c r="I282" s="269"/>
      <c r="J282" s="172"/>
      <c r="K282" s="174">
        <v>4.6399999999999997</v>
      </c>
      <c r="L282" s="172"/>
      <c r="M282" s="172"/>
      <c r="N282" s="172"/>
      <c r="O282" s="172"/>
      <c r="P282" s="172"/>
      <c r="Q282" s="172"/>
      <c r="R282" s="175"/>
      <c r="T282" s="176"/>
      <c r="U282" s="172"/>
      <c r="V282" s="172"/>
      <c r="W282" s="172"/>
      <c r="X282" s="172"/>
      <c r="Y282" s="172"/>
      <c r="Z282" s="172"/>
      <c r="AA282" s="177"/>
      <c r="AT282" s="178" t="s">
        <v>196</v>
      </c>
      <c r="AU282" s="178" t="s">
        <v>126</v>
      </c>
      <c r="AV282" s="10" t="s">
        <v>126</v>
      </c>
      <c r="AW282" s="10" t="s">
        <v>42</v>
      </c>
      <c r="AX282" s="10" t="s">
        <v>86</v>
      </c>
      <c r="AY282" s="178" t="s">
        <v>188</v>
      </c>
    </row>
    <row r="283" spans="2:51" s="11" customFormat="1" ht="22.5" customHeight="1">
      <c r="B283" s="179"/>
      <c r="C283" s="180"/>
      <c r="D283" s="180"/>
      <c r="E283" s="181" t="s">
        <v>5</v>
      </c>
      <c r="F283" s="270" t="s">
        <v>425</v>
      </c>
      <c r="G283" s="271"/>
      <c r="H283" s="271"/>
      <c r="I283" s="271"/>
      <c r="J283" s="180"/>
      <c r="K283" s="182" t="s">
        <v>5</v>
      </c>
      <c r="L283" s="180"/>
      <c r="M283" s="180"/>
      <c r="N283" s="180"/>
      <c r="O283" s="180"/>
      <c r="P283" s="180"/>
      <c r="Q283" s="180"/>
      <c r="R283" s="183"/>
      <c r="T283" s="184"/>
      <c r="U283" s="180"/>
      <c r="V283" s="180"/>
      <c r="W283" s="180"/>
      <c r="X283" s="180"/>
      <c r="Y283" s="180"/>
      <c r="Z283" s="180"/>
      <c r="AA283" s="185"/>
      <c r="AT283" s="186" t="s">
        <v>196</v>
      </c>
      <c r="AU283" s="186" t="s">
        <v>126</v>
      </c>
      <c r="AV283" s="11" t="s">
        <v>94</v>
      </c>
      <c r="AW283" s="11" t="s">
        <v>42</v>
      </c>
      <c r="AX283" s="11" t="s">
        <v>86</v>
      </c>
      <c r="AY283" s="186" t="s">
        <v>188</v>
      </c>
    </row>
    <row r="284" spans="2:51" s="10" customFormat="1" ht="31.5" customHeight="1">
      <c r="B284" s="171"/>
      <c r="C284" s="172"/>
      <c r="D284" s="172"/>
      <c r="E284" s="173" t="s">
        <v>5</v>
      </c>
      <c r="F284" s="268" t="s">
        <v>426</v>
      </c>
      <c r="G284" s="269"/>
      <c r="H284" s="269"/>
      <c r="I284" s="269"/>
      <c r="J284" s="172"/>
      <c r="K284" s="174">
        <v>17.850000000000001</v>
      </c>
      <c r="L284" s="172"/>
      <c r="M284" s="172"/>
      <c r="N284" s="172"/>
      <c r="O284" s="172"/>
      <c r="P284" s="172"/>
      <c r="Q284" s="172"/>
      <c r="R284" s="175"/>
      <c r="T284" s="176"/>
      <c r="U284" s="172"/>
      <c r="V284" s="172"/>
      <c r="W284" s="172"/>
      <c r="X284" s="172"/>
      <c r="Y284" s="172"/>
      <c r="Z284" s="172"/>
      <c r="AA284" s="177"/>
      <c r="AT284" s="178" t="s">
        <v>196</v>
      </c>
      <c r="AU284" s="178" t="s">
        <v>126</v>
      </c>
      <c r="AV284" s="10" t="s">
        <v>126</v>
      </c>
      <c r="AW284" s="10" t="s">
        <v>42</v>
      </c>
      <c r="AX284" s="10" t="s">
        <v>86</v>
      </c>
      <c r="AY284" s="178" t="s">
        <v>188</v>
      </c>
    </row>
    <row r="285" spans="2:51" s="11" customFormat="1" ht="22.5" customHeight="1">
      <c r="B285" s="179"/>
      <c r="C285" s="180"/>
      <c r="D285" s="180"/>
      <c r="E285" s="181" t="s">
        <v>5</v>
      </c>
      <c r="F285" s="270" t="s">
        <v>427</v>
      </c>
      <c r="G285" s="271"/>
      <c r="H285" s="271"/>
      <c r="I285" s="271"/>
      <c r="J285" s="180"/>
      <c r="K285" s="182" t="s">
        <v>5</v>
      </c>
      <c r="L285" s="180"/>
      <c r="M285" s="180"/>
      <c r="N285" s="180"/>
      <c r="O285" s="180"/>
      <c r="P285" s="180"/>
      <c r="Q285" s="180"/>
      <c r="R285" s="183"/>
      <c r="T285" s="184"/>
      <c r="U285" s="180"/>
      <c r="V285" s="180"/>
      <c r="W285" s="180"/>
      <c r="X285" s="180"/>
      <c r="Y285" s="180"/>
      <c r="Z285" s="180"/>
      <c r="AA285" s="185"/>
      <c r="AT285" s="186" t="s">
        <v>196</v>
      </c>
      <c r="AU285" s="186" t="s">
        <v>126</v>
      </c>
      <c r="AV285" s="11" t="s">
        <v>94</v>
      </c>
      <c r="AW285" s="11" t="s">
        <v>42</v>
      </c>
      <c r="AX285" s="11" t="s">
        <v>86</v>
      </c>
      <c r="AY285" s="186" t="s">
        <v>188</v>
      </c>
    </row>
    <row r="286" spans="2:51" s="10" customFormat="1" ht="31.5" customHeight="1">
      <c r="B286" s="171"/>
      <c r="C286" s="172"/>
      <c r="D286" s="172"/>
      <c r="E286" s="173" t="s">
        <v>5</v>
      </c>
      <c r="F286" s="268" t="s">
        <v>428</v>
      </c>
      <c r="G286" s="269"/>
      <c r="H286" s="269"/>
      <c r="I286" s="269"/>
      <c r="J286" s="172"/>
      <c r="K286" s="174">
        <v>11.167999999999999</v>
      </c>
      <c r="L286" s="172"/>
      <c r="M286" s="172"/>
      <c r="N286" s="172"/>
      <c r="O286" s="172"/>
      <c r="P286" s="172"/>
      <c r="Q286" s="172"/>
      <c r="R286" s="175"/>
      <c r="T286" s="176"/>
      <c r="U286" s="172"/>
      <c r="V286" s="172"/>
      <c r="W286" s="172"/>
      <c r="X286" s="172"/>
      <c r="Y286" s="172"/>
      <c r="Z286" s="172"/>
      <c r="AA286" s="177"/>
      <c r="AT286" s="178" t="s">
        <v>196</v>
      </c>
      <c r="AU286" s="178" t="s">
        <v>126</v>
      </c>
      <c r="AV286" s="10" t="s">
        <v>126</v>
      </c>
      <c r="AW286" s="10" t="s">
        <v>42</v>
      </c>
      <c r="AX286" s="10" t="s">
        <v>86</v>
      </c>
      <c r="AY286" s="178" t="s">
        <v>188</v>
      </c>
    </row>
    <row r="287" spans="2:51" s="11" customFormat="1" ht="22.5" customHeight="1">
      <c r="B287" s="179"/>
      <c r="C287" s="180"/>
      <c r="D287" s="180"/>
      <c r="E287" s="181" t="s">
        <v>5</v>
      </c>
      <c r="F287" s="270" t="s">
        <v>429</v>
      </c>
      <c r="G287" s="271"/>
      <c r="H287" s="271"/>
      <c r="I287" s="271"/>
      <c r="J287" s="180"/>
      <c r="K287" s="182" t="s">
        <v>5</v>
      </c>
      <c r="L287" s="180"/>
      <c r="M287" s="180"/>
      <c r="N287" s="180"/>
      <c r="O287" s="180"/>
      <c r="P287" s="180"/>
      <c r="Q287" s="180"/>
      <c r="R287" s="183"/>
      <c r="T287" s="184"/>
      <c r="U287" s="180"/>
      <c r="V287" s="180"/>
      <c r="W287" s="180"/>
      <c r="X287" s="180"/>
      <c r="Y287" s="180"/>
      <c r="Z287" s="180"/>
      <c r="AA287" s="185"/>
      <c r="AT287" s="186" t="s">
        <v>196</v>
      </c>
      <c r="AU287" s="186" t="s">
        <v>126</v>
      </c>
      <c r="AV287" s="11" t="s">
        <v>94</v>
      </c>
      <c r="AW287" s="11" t="s">
        <v>42</v>
      </c>
      <c r="AX287" s="11" t="s">
        <v>86</v>
      </c>
      <c r="AY287" s="186" t="s">
        <v>188</v>
      </c>
    </row>
    <row r="288" spans="2:51" s="10" customFormat="1" ht="31.5" customHeight="1">
      <c r="B288" s="171"/>
      <c r="C288" s="172"/>
      <c r="D288" s="172"/>
      <c r="E288" s="173" t="s">
        <v>5</v>
      </c>
      <c r="F288" s="268" t="s">
        <v>430</v>
      </c>
      <c r="G288" s="269"/>
      <c r="H288" s="269"/>
      <c r="I288" s="269"/>
      <c r="J288" s="172"/>
      <c r="K288" s="174">
        <v>29.875</v>
      </c>
      <c r="L288" s="172"/>
      <c r="M288" s="172"/>
      <c r="N288" s="172"/>
      <c r="O288" s="172"/>
      <c r="P288" s="172"/>
      <c r="Q288" s="172"/>
      <c r="R288" s="175"/>
      <c r="T288" s="176"/>
      <c r="U288" s="172"/>
      <c r="V288" s="172"/>
      <c r="W288" s="172"/>
      <c r="X288" s="172"/>
      <c r="Y288" s="172"/>
      <c r="Z288" s="172"/>
      <c r="AA288" s="177"/>
      <c r="AT288" s="178" t="s">
        <v>196</v>
      </c>
      <c r="AU288" s="178" t="s">
        <v>126</v>
      </c>
      <c r="AV288" s="10" t="s">
        <v>126</v>
      </c>
      <c r="AW288" s="10" t="s">
        <v>42</v>
      </c>
      <c r="AX288" s="10" t="s">
        <v>86</v>
      </c>
      <c r="AY288" s="178" t="s">
        <v>188</v>
      </c>
    </row>
    <row r="289" spans="2:65" s="11" customFormat="1" ht="22.5" customHeight="1">
      <c r="B289" s="179"/>
      <c r="C289" s="180"/>
      <c r="D289" s="180"/>
      <c r="E289" s="181" t="s">
        <v>5</v>
      </c>
      <c r="F289" s="270" t="s">
        <v>393</v>
      </c>
      <c r="G289" s="271"/>
      <c r="H289" s="271"/>
      <c r="I289" s="271"/>
      <c r="J289" s="180"/>
      <c r="K289" s="182" t="s">
        <v>5</v>
      </c>
      <c r="L289" s="180"/>
      <c r="M289" s="180"/>
      <c r="N289" s="180"/>
      <c r="O289" s="180"/>
      <c r="P289" s="180"/>
      <c r="Q289" s="180"/>
      <c r="R289" s="183"/>
      <c r="T289" s="184"/>
      <c r="U289" s="180"/>
      <c r="V289" s="180"/>
      <c r="W289" s="180"/>
      <c r="X289" s="180"/>
      <c r="Y289" s="180"/>
      <c r="Z289" s="180"/>
      <c r="AA289" s="185"/>
      <c r="AT289" s="186" t="s">
        <v>196</v>
      </c>
      <c r="AU289" s="186" t="s">
        <v>126</v>
      </c>
      <c r="AV289" s="11" t="s">
        <v>94</v>
      </c>
      <c r="AW289" s="11" t="s">
        <v>42</v>
      </c>
      <c r="AX289" s="11" t="s">
        <v>86</v>
      </c>
      <c r="AY289" s="186" t="s">
        <v>188</v>
      </c>
    </row>
    <row r="290" spans="2:65" s="10" customFormat="1" ht="22.5" customHeight="1">
      <c r="B290" s="171"/>
      <c r="C290" s="172"/>
      <c r="D290" s="172"/>
      <c r="E290" s="173" t="s">
        <v>5</v>
      </c>
      <c r="F290" s="268" t="s">
        <v>394</v>
      </c>
      <c r="G290" s="269"/>
      <c r="H290" s="269"/>
      <c r="I290" s="269"/>
      <c r="J290" s="172"/>
      <c r="K290" s="174">
        <v>13.4</v>
      </c>
      <c r="L290" s="172"/>
      <c r="M290" s="172"/>
      <c r="N290" s="172"/>
      <c r="O290" s="172"/>
      <c r="P290" s="172"/>
      <c r="Q290" s="172"/>
      <c r="R290" s="175"/>
      <c r="T290" s="176"/>
      <c r="U290" s="172"/>
      <c r="V290" s="172"/>
      <c r="W290" s="172"/>
      <c r="X290" s="172"/>
      <c r="Y290" s="172"/>
      <c r="Z290" s="172"/>
      <c r="AA290" s="177"/>
      <c r="AT290" s="178" t="s">
        <v>196</v>
      </c>
      <c r="AU290" s="178" t="s">
        <v>126</v>
      </c>
      <c r="AV290" s="10" t="s">
        <v>126</v>
      </c>
      <c r="AW290" s="10" t="s">
        <v>42</v>
      </c>
      <c r="AX290" s="10" t="s">
        <v>86</v>
      </c>
      <c r="AY290" s="178" t="s">
        <v>188</v>
      </c>
    </row>
    <row r="291" spans="2:65" s="11" customFormat="1" ht="22.5" customHeight="1">
      <c r="B291" s="179"/>
      <c r="C291" s="180"/>
      <c r="D291" s="180"/>
      <c r="E291" s="181" t="s">
        <v>5</v>
      </c>
      <c r="F291" s="270" t="s">
        <v>431</v>
      </c>
      <c r="G291" s="271"/>
      <c r="H291" s="271"/>
      <c r="I291" s="271"/>
      <c r="J291" s="180"/>
      <c r="K291" s="182" t="s">
        <v>5</v>
      </c>
      <c r="L291" s="180"/>
      <c r="M291" s="180"/>
      <c r="N291" s="180"/>
      <c r="O291" s="180"/>
      <c r="P291" s="180"/>
      <c r="Q291" s="180"/>
      <c r="R291" s="183"/>
      <c r="T291" s="184"/>
      <c r="U291" s="180"/>
      <c r="V291" s="180"/>
      <c r="W291" s="180"/>
      <c r="X291" s="180"/>
      <c r="Y291" s="180"/>
      <c r="Z291" s="180"/>
      <c r="AA291" s="185"/>
      <c r="AT291" s="186" t="s">
        <v>196</v>
      </c>
      <c r="AU291" s="186" t="s">
        <v>126</v>
      </c>
      <c r="AV291" s="11" t="s">
        <v>94</v>
      </c>
      <c r="AW291" s="11" t="s">
        <v>42</v>
      </c>
      <c r="AX291" s="11" t="s">
        <v>86</v>
      </c>
      <c r="AY291" s="186" t="s">
        <v>188</v>
      </c>
    </row>
    <row r="292" spans="2:65" s="10" customFormat="1" ht="31.5" customHeight="1">
      <c r="B292" s="171"/>
      <c r="C292" s="172"/>
      <c r="D292" s="172"/>
      <c r="E292" s="173" t="s">
        <v>5</v>
      </c>
      <c r="F292" s="268" t="s">
        <v>432</v>
      </c>
      <c r="G292" s="269"/>
      <c r="H292" s="269"/>
      <c r="I292" s="269"/>
      <c r="J292" s="172"/>
      <c r="K292" s="174">
        <v>13.212999999999999</v>
      </c>
      <c r="L292" s="172"/>
      <c r="M292" s="172"/>
      <c r="N292" s="172"/>
      <c r="O292" s="172"/>
      <c r="P292" s="172"/>
      <c r="Q292" s="172"/>
      <c r="R292" s="175"/>
      <c r="T292" s="176"/>
      <c r="U292" s="172"/>
      <c r="V292" s="172"/>
      <c r="W292" s="172"/>
      <c r="X292" s="172"/>
      <c r="Y292" s="172"/>
      <c r="Z292" s="172"/>
      <c r="AA292" s="177"/>
      <c r="AT292" s="178" t="s">
        <v>196</v>
      </c>
      <c r="AU292" s="178" t="s">
        <v>126</v>
      </c>
      <c r="AV292" s="10" t="s">
        <v>126</v>
      </c>
      <c r="AW292" s="10" t="s">
        <v>42</v>
      </c>
      <c r="AX292" s="10" t="s">
        <v>86</v>
      </c>
      <c r="AY292" s="178" t="s">
        <v>188</v>
      </c>
    </row>
    <row r="293" spans="2:65" s="12" customFormat="1" ht="22.5" customHeight="1">
      <c r="B293" s="191"/>
      <c r="C293" s="192"/>
      <c r="D293" s="192"/>
      <c r="E293" s="193" t="s">
        <v>5</v>
      </c>
      <c r="F293" s="272" t="s">
        <v>265</v>
      </c>
      <c r="G293" s="273"/>
      <c r="H293" s="273"/>
      <c r="I293" s="273"/>
      <c r="J293" s="192"/>
      <c r="K293" s="194">
        <v>343.35500000000002</v>
      </c>
      <c r="L293" s="192"/>
      <c r="M293" s="192"/>
      <c r="N293" s="192"/>
      <c r="O293" s="192"/>
      <c r="P293" s="192"/>
      <c r="Q293" s="192"/>
      <c r="R293" s="195"/>
      <c r="T293" s="196"/>
      <c r="U293" s="192"/>
      <c r="V293" s="192"/>
      <c r="W293" s="192"/>
      <c r="X293" s="192"/>
      <c r="Y293" s="192"/>
      <c r="Z293" s="192"/>
      <c r="AA293" s="197"/>
      <c r="AT293" s="198" t="s">
        <v>196</v>
      </c>
      <c r="AU293" s="198" t="s">
        <v>126</v>
      </c>
      <c r="AV293" s="12" t="s">
        <v>193</v>
      </c>
      <c r="AW293" s="12" t="s">
        <v>42</v>
      </c>
      <c r="AX293" s="12" t="s">
        <v>94</v>
      </c>
      <c r="AY293" s="198" t="s">
        <v>188</v>
      </c>
    </row>
    <row r="294" spans="2:65" s="1" customFormat="1" ht="31.5" customHeight="1">
      <c r="B294" s="135"/>
      <c r="C294" s="164" t="s">
        <v>433</v>
      </c>
      <c r="D294" s="164" t="s">
        <v>189</v>
      </c>
      <c r="E294" s="165" t="s">
        <v>434</v>
      </c>
      <c r="F294" s="256" t="s">
        <v>435</v>
      </c>
      <c r="G294" s="256"/>
      <c r="H294" s="256"/>
      <c r="I294" s="256"/>
      <c r="J294" s="166" t="s">
        <v>348</v>
      </c>
      <c r="K294" s="167">
        <v>350</v>
      </c>
      <c r="L294" s="257">
        <v>0</v>
      </c>
      <c r="M294" s="257"/>
      <c r="N294" s="258">
        <f>ROUND(L294*K294,2)</f>
        <v>0</v>
      </c>
      <c r="O294" s="258"/>
      <c r="P294" s="258"/>
      <c r="Q294" s="258"/>
      <c r="R294" s="138"/>
      <c r="T294" s="168" t="s">
        <v>5</v>
      </c>
      <c r="U294" s="47" t="s">
        <v>51</v>
      </c>
      <c r="V294" s="39"/>
      <c r="W294" s="169">
        <f>V294*K294</f>
        <v>0</v>
      </c>
      <c r="X294" s="169">
        <v>1.5E-3</v>
      </c>
      <c r="Y294" s="169">
        <f>X294*K294</f>
        <v>0.52500000000000002</v>
      </c>
      <c r="Z294" s="169">
        <v>0</v>
      </c>
      <c r="AA294" s="170">
        <f>Z294*K294</f>
        <v>0</v>
      </c>
      <c r="AR294" s="20" t="s">
        <v>193</v>
      </c>
      <c r="AT294" s="20" t="s">
        <v>189</v>
      </c>
      <c r="AU294" s="20" t="s">
        <v>126</v>
      </c>
      <c r="AY294" s="20" t="s">
        <v>188</v>
      </c>
      <c r="BE294" s="109">
        <f>IF(U294="základní",N294,0)</f>
        <v>0</v>
      </c>
      <c r="BF294" s="109">
        <f>IF(U294="snížená",N294,0)</f>
        <v>0</v>
      </c>
      <c r="BG294" s="109">
        <f>IF(U294="zákl. přenesená",N294,0)</f>
        <v>0</v>
      </c>
      <c r="BH294" s="109">
        <f>IF(U294="sníž. přenesená",N294,0)</f>
        <v>0</v>
      </c>
      <c r="BI294" s="109">
        <f>IF(U294="nulová",N294,0)</f>
        <v>0</v>
      </c>
      <c r="BJ294" s="20" t="s">
        <v>94</v>
      </c>
      <c r="BK294" s="109">
        <f>ROUND(L294*K294,2)</f>
        <v>0</v>
      </c>
      <c r="BL294" s="20" t="s">
        <v>193</v>
      </c>
      <c r="BM294" s="20" t="s">
        <v>436</v>
      </c>
    </row>
    <row r="295" spans="2:65" s="1" customFormat="1" ht="31.5" customHeight="1">
      <c r="B295" s="135"/>
      <c r="C295" s="164" t="s">
        <v>437</v>
      </c>
      <c r="D295" s="164" t="s">
        <v>189</v>
      </c>
      <c r="E295" s="165" t="s">
        <v>438</v>
      </c>
      <c r="F295" s="256" t="s">
        <v>439</v>
      </c>
      <c r="G295" s="256"/>
      <c r="H295" s="256"/>
      <c r="I295" s="256"/>
      <c r="J295" s="166" t="s">
        <v>220</v>
      </c>
      <c r="K295" s="167">
        <v>5.6429999999999998</v>
      </c>
      <c r="L295" s="257">
        <v>0</v>
      </c>
      <c r="M295" s="257"/>
      <c r="N295" s="258">
        <f>ROUND(L295*K295,2)</f>
        <v>0</v>
      </c>
      <c r="O295" s="258"/>
      <c r="P295" s="258"/>
      <c r="Q295" s="258"/>
      <c r="R295" s="138"/>
      <c r="T295" s="168" t="s">
        <v>5</v>
      </c>
      <c r="U295" s="47" t="s">
        <v>51</v>
      </c>
      <c r="V295" s="39"/>
      <c r="W295" s="169">
        <f>V295*K295</f>
        <v>0</v>
      </c>
      <c r="X295" s="169">
        <v>8.3800000000000003E-3</v>
      </c>
      <c r="Y295" s="169">
        <f>X295*K295</f>
        <v>4.7288339999999998E-2</v>
      </c>
      <c r="Z295" s="169">
        <v>0</v>
      </c>
      <c r="AA295" s="170">
        <f>Z295*K295</f>
        <v>0</v>
      </c>
      <c r="AR295" s="20" t="s">
        <v>193</v>
      </c>
      <c r="AT295" s="20" t="s">
        <v>189</v>
      </c>
      <c r="AU295" s="20" t="s">
        <v>126</v>
      </c>
      <c r="AY295" s="20" t="s">
        <v>188</v>
      </c>
      <c r="BE295" s="109">
        <f>IF(U295="základní",N295,0)</f>
        <v>0</v>
      </c>
      <c r="BF295" s="109">
        <f>IF(U295="snížená",N295,0)</f>
        <v>0</v>
      </c>
      <c r="BG295" s="109">
        <f>IF(U295="zákl. přenesená",N295,0)</f>
        <v>0</v>
      </c>
      <c r="BH295" s="109">
        <f>IF(U295="sníž. přenesená",N295,0)</f>
        <v>0</v>
      </c>
      <c r="BI295" s="109">
        <f>IF(U295="nulová",N295,0)</f>
        <v>0</v>
      </c>
      <c r="BJ295" s="20" t="s">
        <v>94</v>
      </c>
      <c r="BK295" s="109">
        <f>ROUND(L295*K295,2)</f>
        <v>0</v>
      </c>
      <c r="BL295" s="20" t="s">
        <v>193</v>
      </c>
      <c r="BM295" s="20" t="s">
        <v>440</v>
      </c>
    </row>
    <row r="296" spans="2:65" s="11" customFormat="1" ht="22.5" customHeight="1">
      <c r="B296" s="179"/>
      <c r="C296" s="180"/>
      <c r="D296" s="180"/>
      <c r="E296" s="181" t="s">
        <v>5</v>
      </c>
      <c r="F296" s="276" t="s">
        <v>441</v>
      </c>
      <c r="G296" s="277"/>
      <c r="H296" s="277"/>
      <c r="I296" s="277"/>
      <c r="J296" s="180"/>
      <c r="K296" s="182" t="s">
        <v>5</v>
      </c>
      <c r="L296" s="180"/>
      <c r="M296" s="180"/>
      <c r="N296" s="180"/>
      <c r="O296" s="180"/>
      <c r="P296" s="180"/>
      <c r="Q296" s="180"/>
      <c r="R296" s="183"/>
      <c r="T296" s="184"/>
      <c r="U296" s="180"/>
      <c r="V296" s="180"/>
      <c r="W296" s="180"/>
      <c r="X296" s="180"/>
      <c r="Y296" s="180"/>
      <c r="Z296" s="180"/>
      <c r="AA296" s="185"/>
      <c r="AT296" s="186" t="s">
        <v>196</v>
      </c>
      <c r="AU296" s="186" t="s">
        <v>126</v>
      </c>
      <c r="AV296" s="11" t="s">
        <v>94</v>
      </c>
      <c r="AW296" s="11" t="s">
        <v>42</v>
      </c>
      <c r="AX296" s="11" t="s">
        <v>86</v>
      </c>
      <c r="AY296" s="186" t="s">
        <v>188</v>
      </c>
    </row>
    <row r="297" spans="2:65" s="10" customFormat="1" ht="22.5" customHeight="1">
      <c r="B297" s="171"/>
      <c r="C297" s="172"/>
      <c r="D297" s="172"/>
      <c r="E297" s="173" t="s">
        <v>5</v>
      </c>
      <c r="F297" s="268" t="s">
        <v>442</v>
      </c>
      <c r="G297" s="269"/>
      <c r="H297" s="269"/>
      <c r="I297" s="269"/>
      <c r="J297" s="172"/>
      <c r="K297" s="174">
        <v>5.6429999999999998</v>
      </c>
      <c r="L297" s="172"/>
      <c r="M297" s="172"/>
      <c r="N297" s="172"/>
      <c r="O297" s="172"/>
      <c r="P297" s="172"/>
      <c r="Q297" s="172"/>
      <c r="R297" s="175"/>
      <c r="T297" s="176"/>
      <c r="U297" s="172"/>
      <c r="V297" s="172"/>
      <c r="W297" s="172"/>
      <c r="X297" s="172"/>
      <c r="Y297" s="172"/>
      <c r="Z297" s="172"/>
      <c r="AA297" s="177"/>
      <c r="AT297" s="178" t="s">
        <v>196</v>
      </c>
      <c r="AU297" s="178" t="s">
        <v>126</v>
      </c>
      <c r="AV297" s="10" t="s">
        <v>126</v>
      </c>
      <c r="AW297" s="10" t="s">
        <v>42</v>
      </c>
      <c r="AX297" s="10" t="s">
        <v>94</v>
      </c>
      <c r="AY297" s="178" t="s">
        <v>188</v>
      </c>
    </row>
    <row r="298" spans="2:65" s="1" customFormat="1" ht="22.5" customHeight="1">
      <c r="B298" s="135"/>
      <c r="C298" s="187" t="s">
        <v>443</v>
      </c>
      <c r="D298" s="187" t="s">
        <v>239</v>
      </c>
      <c r="E298" s="188" t="s">
        <v>444</v>
      </c>
      <c r="F298" s="265" t="s">
        <v>445</v>
      </c>
      <c r="G298" s="265"/>
      <c r="H298" s="265"/>
      <c r="I298" s="265"/>
      <c r="J298" s="189" t="s">
        <v>220</v>
      </c>
      <c r="K298" s="190">
        <v>5.9249999999999998</v>
      </c>
      <c r="L298" s="266">
        <v>0</v>
      </c>
      <c r="M298" s="266"/>
      <c r="N298" s="267">
        <f>ROUND(L298*K298,2)</f>
        <v>0</v>
      </c>
      <c r="O298" s="258"/>
      <c r="P298" s="258"/>
      <c r="Q298" s="258"/>
      <c r="R298" s="138"/>
      <c r="T298" s="168" t="s">
        <v>5</v>
      </c>
      <c r="U298" s="47" t="s">
        <v>51</v>
      </c>
      <c r="V298" s="39"/>
      <c r="W298" s="169">
        <f>V298*K298</f>
        <v>0</v>
      </c>
      <c r="X298" s="169">
        <v>5.0000000000000001E-3</v>
      </c>
      <c r="Y298" s="169">
        <f>X298*K298</f>
        <v>2.9624999999999999E-2</v>
      </c>
      <c r="Z298" s="169">
        <v>0</v>
      </c>
      <c r="AA298" s="170">
        <f>Z298*K298</f>
        <v>0</v>
      </c>
      <c r="AR298" s="20" t="s">
        <v>227</v>
      </c>
      <c r="AT298" s="20" t="s">
        <v>239</v>
      </c>
      <c r="AU298" s="20" t="s">
        <v>126</v>
      </c>
      <c r="AY298" s="20" t="s">
        <v>188</v>
      </c>
      <c r="BE298" s="109">
        <f>IF(U298="základní",N298,0)</f>
        <v>0</v>
      </c>
      <c r="BF298" s="109">
        <f>IF(U298="snížená",N298,0)</f>
        <v>0</v>
      </c>
      <c r="BG298" s="109">
        <f>IF(U298="zákl. přenesená",N298,0)</f>
        <v>0</v>
      </c>
      <c r="BH298" s="109">
        <f>IF(U298="sníž. přenesená",N298,0)</f>
        <v>0</v>
      </c>
      <c r="BI298" s="109">
        <f>IF(U298="nulová",N298,0)</f>
        <v>0</v>
      </c>
      <c r="BJ298" s="20" t="s">
        <v>94</v>
      </c>
      <c r="BK298" s="109">
        <f>ROUND(L298*K298,2)</f>
        <v>0</v>
      </c>
      <c r="BL298" s="20" t="s">
        <v>193</v>
      </c>
      <c r="BM298" s="20" t="s">
        <v>446</v>
      </c>
    </row>
    <row r="299" spans="2:65" s="1" customFormat="1" ht="31.5" customHeight="1">
      <c r="B299" s="135"/>
      <c r="C299" s="164" t="s">
        <v>447</v>
      </c>
      <c r="D299" s="164" t="s">
        <v>189</v>
      </c>
      <c r="E299" s="165" t="s">
        <v>448</v>
      </c>
      <c r="F299" s="256" t="s">
        <v>449</v>
      </c>
      <c r="G299" s="256"/>
      <c r="H299" s="256"/>
      <c r="I299" s="256"/>
      <c r="J299" s="166" t="s">
        <v>348</v>
      </c>
      <c r="K299" s="167">
        <v>95</v>
      </c>
      <c r="L299" s="257">
        <v>0</v>
      </c>
      <c r="M299" s="257"/>
      <c r="N299" s="258">
        <f>ROUND(L299*K299,2)</f>
        <v>0</v>
      </c>
      <c r="O299" s="258"/>
      <c r="P299" s="258"/>
      <c r="Q299" s="258"/>
      <c r="R299" s="138"/>
      <c r="T299" s="168" t="s">
        <v>5</v>
      </c>
      <c r="U299" s="47" t="s">
        <v>51</v>
      </c>
      <c r="V299" s="39"/>
      <c r="W299" s="169">
        <f>V299*K299</f>
        <v>0</v>
      </c>
      <c r="X299" s="169">
        <v>0</v>
      </c>
      <c r="Y299" s="169">
        <f>X299*K299</f>
        <v>0</v>
      </c>
      <c r="Z299" s="169">
        <v>0</v>
      </c>
      <c r="AA299" s="170">
        <f>Z299*K299</f>
        <v>0</v>
      </c>
      <c r="AR299" s="20" t="s">
        <v>193</v>
      </c>
      <c r="AT299" s="20" t="s">
        <v>189</v>
      </c>
      <c r="AU299" s="20" t="s">
        <v>126</v>
      </c>
      <c r="AY299" s="20" t="s">
        <v>188</v>
      </c>
      <c r="BE299" s="109">
        <f>IF(U299="základní",N299,0)</f>
        <v>0</v>
      </c>
      <c r="BF299" s="109">
        <f>IF(U299="snížená",N299,0)</f>
        <v>0</v>
      </c>
      <c r="BG299" s="109">
        <f>IF(U299="zákl. přenesená",N299,0)</f>
        <v>0</v>
      </c>
      <c r="BH299" s="109">
        <f>IF(U299="sníž. přenesená",N299,0)</f>
        <v>0</v>
      </c>
      <c r="BI299" s="109">
        <f>IF(U299="nulová",N299,0)</f>
        <v>0</v>
      </c>
      <c r="BJ299" s="20" t="s">
        <v>94</v>
      </c>
      <c r="BK299" s="109">
        <f>ROUND(L299*K299,2)</f>
        <v>0</v>
      </c>
      <c r="BL299" s="20" t="s">
        <v>193</v>
      </c>
      <c r="BM299" s="20" t="s">
        <v>450</v>
      </c>
    </row>
    <row r="300" spans="2:65" s="10" customFormat="1" ht="22.5" customHeight="1">
      <c r="B300" s="171"/>
      <c r="C300" s="172"/>
      <c r="D300" s="172"/>
      <c r="E300" s="173" t="s">
        <v>5</v>
      </c>
      <c r="F300" s="274" t="s">
        <v>451</v>
      </c>
      <c r="G300" s="275"/>
      <c r="H300" s="275"/>
      <c r="I300" s="275"/>
      <c r="J300" s="172"/>
      <c r="K300" s="174">
        <v>95</v>
      </c>
      <c r="L300" s="172"/>
      <c r="M300" s="172"/>
      <c r="N300" s="172"/>
      <c r="O300" s="172"/>
      <c r="P300" s="172"/>
      <c r="Q300" s="172"/>
      <c r="R300" s="175"/>
      <c r="T300" s="176"/>
      <c r="U300" s="172"/>
      <c r="V300" s="172"/>
      <c r="W300" s="172"/>
      <c r="X300" s="172"/>
      <c r="Y300" s="172"/>
      <c r="Z300" s="172"/>
      <c r="AA300" s="177"/>
      <c r="AT300" s="178" t="s">
        <v>196</v>
      </c>
      <c r="AU300" s="178" t="s">
        <v>126</v>
      </c>
      <c r="AV300" s="10" t="s">
        <v>126</v>
      </c>
      <c r="AW300" s="10" t="s">
        <v>42</v>
      </c>
      <c r="AX300" s="10" t="s">
        <v>94</v>
      </c>
      <c r="AY300" s="178" t="s">
        <v>188</v>
      </c>
    </row>
    <row r="301" spans="2:65" s="1" customFormat="1" ht="22.5" customHeight="1">
      <c r="B301" s="135"/>
      <c r="C301" s="187" t="s">
        <v>452</v>
      </c>
      <c r="D301" s="187" t="s">
        <v>239</v>
      </c>
      <c r="E301" s="188" t="s">
        <v>453</v>
      </c>
      <c r="F301" s="265" t="s">
        <v>454</v>
      </c>
      <c r="G301" s="265"/>
      <c r="H301" s="265"/>
      <c r="I301" s="265"/>
      <c r="J301" s="189" t="s">
        <v>348</v>
      </c>
      <c r="K301" s="190">
        <v>99.75</v>
      </c>
      <c r="L301" s="266">
        <v>0</v>
      </c>
      <c r="M301" s="266"/>
      <c r="N301" s="267">
        <f>ROUND(L301*K301,2)</f>
        <v>0</v>
      </c>
      <c r="O301" s="258"/>
      <c r="P301" s="258"/>
      <c r="Q301" s="258"/>
      <c r="R301" s="138"/>
      <c r="T301" s="168" t="s">
        <v>5</v>
      </c>
      <c r="U301" s="47" t="s">
        <v>51</v>
      </c>
      <c r="V301" s="39"/>
      <c r="W301" s="169">
        <f>V301*K301</f>
        <v>0</v>
      </c>
      <c r="X301" s="169">
        <v>1E-4</v>
      </c>
      <c r="Y301" s="169">
        <f>X301*K301</f>
        <v>9.9750000000000012E-3</v>
      </c>
      <c r="Z301" s="169">
        <v>0</v>
      </c>
      <c r="AA301" s="170">
        <f>Z301*K301</f>
        <v>0</v>
      </c>
      <c r="AR301" s="20" t="s">
        <v>227</v>
      </c>
      <c r="AT301" s="20" t="s">
        <v>239</v>
      </c>
      <c r="AU301" s="20" t="s">
        <v>126</v>
      </c>
      <c r="AY301" s="20" t="s">
        <v>188</v>
      </c>
      <c r="BE301" s="109">
        <f>IF(U301="základní",N301,0)</f>
        <v>0</v>
      </c>
      <c r="BF301" s="109">
        <f>IF(U301="snížená",N301,0)</f>
        <v>0</v>
      </c>
      <c r="BG301" s="109">
        <f>IF(U301="zákl. přenesená",N301,0)</f>
        <v>0</v>
      </c>
      <c r="BH301" s="109">
        <f>IF(U301="sníž. přenesená",N301,0)</f>
        <v>0</v>
      </c>
      <c r="BI301" s="109">
        <f>IF(U301="nulová",N301,0)</f>
        <v>0</v>
      </c>
      <c r="BJ301" s="20" t="s">
        <v>94</v>
      </c>
      <c r="BK301" s="109">
        <f>ROUND(L301*K301,2)</f>
        <v>0</v>
      </c>
      <c r="BL301" s="20" t="s">
        <v>193</v>
      </c>
      <c r="BM301" s="20" t="s">
        <v>455</v>
      </c>
    </row>
    <row r="302" spans="2:65" s="1" customFormat="1" ht="31.5" customHeight="1">
      <c r="B302" s="135"/>
      <c r="C302" s="164" t="s">
        <v>456</v>
      </c>
      <c r="D302" s="164" t="s">
        <v>189</v>
      </c>
      <c r="E302" s="165" t="s">
        <v>457</v>
      </c>
      <c r="F302" s="256" t="s">
        <v>458</v>
      </c>
      <c r="G302" s="256"/>
      <c r="H302" s="256"/>
      <c r="I302" s="256"/>
      <c r="J302" s="166" t="s">
        <v>220</v>
      </c>
      <c r="K302" s="167">
        <v>27.765999999999998</v>
      </c>
      <c r="L302" s="257">
        <v>0</v>
      </c>
      <c r="M302" s="257"/>
      <c r="N302" s="258">
        <f>ROUND(L302*K302,2)</f>
        <v>0</v>
      </c>
      <c r="O302" s="258"/>
      <c r="P302" s="258"/>
      <c r="Q302" s="258"/>
      <c r="R302" s="138"/>
      <c r="T302" s="168" t="s">
        <v>5</v>
      </c>
      <c r="U302" s="47" t="s">
        <v>51</v>
      </c>
      <c r="V302" s="39"/>
      <c r="W302" s="169">
        <f>V302*K302</f>
        <v>0</v>
      </c>
      <c r="X302" s="169">
        <v>1.2E-4</v>
      </c>
      <c r="Y302" s="169">
        <f>X302*K302</f>
        <v>3.3319199999999999E-3</v>
      </c>
      <c r="Z302" s="169">
        <v>0</v>
      </c>
      <c r="AA302" s="170">
        <f>Z302*K302</f>
        <v>0</v>
      </c>
      <c r="AR302" s="20" t="s">
        <v>193</v>
      </c>
      <c r="AT302" s="20" t="s">
        <v>189</v>
      </c>
      <c r="AU302" s="20" t="s">
        <v>126</v>
      </c>
      <c r="AY302" s="20" t="s">
        <v>188</v>
      </c>
      <c r="BE302" s="109">
        <f>IF(U302="základní",N302,0)</f>
        <v>0</v>
      </c>
      <c r="BF302" s="109">
        <f>IF(U302="snížená",N302,0)</f>
        <v>0</v>
      </c>
      <c r="BG302" s="109">
        <f>IF(U302="zákl. přenesená",N302,0)</f>
        <v>0</v>
      </c>
      <c r="BH302" s="109">
        <f>IF(U302="sníž. přenesená",N302,0)</f>
        <v>0</v>
      </c>
      <c r="BI302" s="109">
        <f>IF(U302="nulová",N302,0)</f>
        <v>0</v>
      </c>
      <c r="BJ302" s="20" t="s">
        <v>94</v>
      </c>
      <c r="BK302" s="109">
        <f>ROUND(L302*K302,2)</f>
        <v>0</v>
      </c>
      <c r="BL302" s="20" t="s">
        <v>193</v>
      </c>
      <c r="BM302" s="20" t="s">
        <v>459</v>
      </c>
    </row>
    <row r="303" spans="2:65" s="11" customFormat="1" ht="22.5" customHeight="1">
      <c r="B303" s="179"/>
      <c r="C303" s="180"/>
      <c r="D303" s="180"/>
      <c r="E303" s="181" t="s">
        <v>5</v>
      </c>
      <c r="F303" s="276" t="s">
        <v>460</v>
      </c>
      <c r="G303" s="277"/>
      <c r="H303" s="277"/>
      <c r="I303" s="277"/>
      <c r="J303" s="180"/>
      <c r="K303" s="182" t="s">
        <v>5</v>
      </c>
      <c r="L303" s="180"/>
      <c r="M303" s="180"/>
      <c r="N303" s="180"/>
      <c r="O303" s="180"/>
      <c r="P303" s="180"/>
      <c r="Q303" s="180"/>
      <c r="R303" s="183"/>
      <c r="T303" s="184"/>
      <c r="U303" s="180"/>
      <c r="V303" s="180"/>
      <c r="W303" s="180"/>
      <c r="X303" s="180"/>
      <c r="Y303" s="180"/>
      <c r="Z303" s="180"/>
      <c r="AA303" s="185"/>
      <c r="AT303" s="186" t="s">
        <v>196</v>
      </c>
      <c r="AU303" s="186" t="s">
        <v>126</v>
      </c>
      <c r="AV303" s="11" t="s">
        <v>94</v>
      </c>
      <c r="AW303" s="11" t="s">
        <v>42</v>
      </c>
      <c r="AX303" s="11" t="s">
        <v>86</v>
      </c>
      <c r="AY303" s="186" t="s">
        <v>188</v>
      </c>
    </row>
    <row r="304" spans="2:65" s="10" customFormat="1" ht="22.5" customHeight="1">
      <c r="B304" s="171"/>
      <c r="C304" s="172"/>
      <c r="D304" s="172"/>
      <c r="E304" s="173" t="s">
        <v>5</v>
      </c>
      <c r="F304" s="268" t="s">
        <v>461</v>
      </c>
      <c r="G304" s="269"/>
      <c r="H304" s="269"/>
      <c r="I304" s="269"/>
      <c r="J304" s="172"/>
      <c r="K304" s="174">
        <v>4.2160000000000002</v>
      </c>
      <c r="L304" s="172"/>
      <c r="M304" s="172"/>
      <c r="N304" s="172"/>
      <c r="O304" s="172"/>
      <c r="P304" s="172"/>
      <c r="Q304" s="172"/>
      <c r="R304" s="175"/>
      <c r="T304" s="176"/>
      <c r="U304" s="172"/>
      <c r="V304" s="172"/>
      <c r="W304" s="172"/>
      <c r="X304" s="172"/>
      <c r="Y304" s="172"/>
      <c r="Z304" s="172"/>
      <c r="AA304" s="177"/>
      <c r="AT304" s="178" t="s">
        <v>196</v>
      </c>
      <c r="AU304" s="178" t="s">
        <v>126</v>
      </c>
      <c r="AV304" s="10" t="s">
        <v>126</v>
      </c>
      <c r="AW304" s="10" t="s">
        <v>42</v>
      </c>
      <c r="AX304" s="10" t="s">
        <v>86</v>
      </c>
      <c r="AY304" s="178" t="s">
        <v>188</v>
      </c>
    </row>
    <row r="305" spans="2:65" s="11" customFormat="1" ht="22.5" customHeight="1">
      <c r="B305" s="179"/>
      <c r="C305" s="180"/>
      <c r="D305" s="180"/>
      <c r="E305" s="181" t="s">
        <v>5</v>
      </c>
      <c r="F305" s="270" t="s">
        <v>462</v>
      </c>
      <c r="G305" s="271"/>
      <c r="H305" s="271"/>
      <c r="I305" s="271"/>
      <c r="J305" s="180"/>
      <c r="K305" s="182" t="s">
        <v>5</v>
      </c>
      <c r="L305" s="180"/>
      <c r="M305" s="180"/>
      <c r="N305" s="180"/>
      <c r="O305" s="180"/>
      <c r="P305" s="180"/>
      <c r="Q305" s="180"/>
      <c r="R305" s="183"/>
      <c r="T305" s="184"/>
      <c r="U305" s="180"/>
      <c r="V305" s="180"/>
      <c r="W305" s="180"/>
      <c r="X305" s="180"/>
      <c r="Y305" s="180"/>
      <c r="Z305" s="180"/>
      <c r="AA305" s="185"/>
      <c r="AT305" s="186" t="s">
        <v>196</v>
      </c>
      <c r="AU305" s="186" t="s">
        <v>126</v>
      </c>
      <c r="AV305" s="11" t="s">
        <v>94</v>
      </c>
      <c r="AW305" s="11" t="s">
        <v>42</v>
      </c>
      <c r="AX305" s="11" t="s">
        <v>86</v>
      </c>
      <c r="AY305" s="186" t="s">
        <v>188</v>
      </c>
    </row>
    <row r="306" spans="2:65" s="10" customFormat="1" ht="22.5" customHeight="1">
      <c r="B306" s="171"/>
      <c r="C306" s="172"/>
      <c r="D306" s="172"/>
      <c r="E306" s="173" t="s">
        <v>5</v>
      </c>
      <c r="F306" s="268" t="s">
        <v>463</v>
      </c>
      <c r="G306" s="269"/>
      <c r="H306" s="269"/>
      <c r="I306" s="269"/>
      <c r="J306" s="172"/>
      <c r="K306" s="174">
        <v>23.55</v>
      </c>
      <c r="L306" s="172"/>
      <c r="M306" s="172"/>
      <c r="N306" s="172"/>
      <c r="O306" s="172"/>
      <c r="P306" s="172"/>
      <c r="Q306" s="172"/>
      <c r="R306" s="175"/>
      <c r="T306" s="176"/>
      <c r="U306" s="172"/>
      <c r="V306" s="172"/>
      <c r="W306" s="172"/>
      <c r="X306" s="172"/>
      <c r="Y306" s="172"/>
      <c r="Z306" s="172"/>
      <c r="AA306" s="177"/>
      <c r="AT306" s="178" t="s">
        <v>196</v>
      </c>
      <c r="AU306" s="178" t="s">
        <v>126</v>
      </c>
      <c r="AV306" s="10" t="s">
        <v>126</v>
      </c>
      <c r="AW306" s="10" t="s">
        <v>42</v>
      </c>
      <c r="AX306" s="10" t="s">
        <v>86</v>
      </c>
      <c r="AY306" s="178" t="s">
        <v>188</v>
      </c>
    </row>
    <row r="307" spans="2:65" s="12" customFormat="1" ht="22.5" customHeight="1">
      <c r="B307" s="191"/>
      <c r="C307" s="192"/>
      <c r="D307" s="192"/>
      <c r="E307" s="193" t="s">
        <v>5</v>
      </c>
      <c r="F307" s="272" t="s">
        <v>265</v>
      </c>
      <c r="G307" s="273"/>
      <c r="H307" s="273"/>
      <c r="I307" s="273"/>
      <c r="J307" s="192"/>
      <c r="K307" s="194">
        <v>27.765999999999998</v>
      </c>
      <c r="L307" s="192"/>
      <c r="M307" s="192"/>
      <c r="N307" s="192"/>
      <c r="O307" s="192"/>
      <c r="P307" s="192"/>
      <c r="Q307" s="192"/>
      <c r="R307" s="195"/>
      <c r="T307" s="196"/>
      <c r="U307" s="192"/>
      <c r="V307" s="192"/>
      <c r="W307" s="192"/>
      <c r="X307" s="192"/>
      <c r="Y307" s="192"/>
      <c r="Z307" s="192"/>
      <c r="AA307" s="197"/>
      <c r="AT307" s="198" t="s">
        <v>196</v>
      </c>
      <c r="AU307" s="198" t="s">
        <v>126</v>
      </c>
      <c r="AV307" s="12" t="s">
        <v>193</v>
      </c>
      <c r="AW307" s="12" t="s">
        <v>42</v>
      </c>
      <c r="AX307" s="12" t="s">
        <v>94</v>
      </c>
      <c r="AY307" s="198" t="s">
        <v>188</v>
      </c>
    </row>
    <row r="308" spans="2:65" s="1" customFormat="1" ht="31.5" customHeight="1">
      <c r="B308" s="135"/>
      <c r="C308" s="164" t="s">
        <v>464</v>
      </c>
      <c r="D308" s="164" t="s">
        <v>189</v>
      </c>
      <c r="E308" s="165" t="s">
        <v>465</v>
      </c>
      <c r="F308" s="256" t="s">
        <v>466</v>
      </c>
      <c r="G308" s="256"/>
      <c r="H308" s="256"/>
      <c r="I308" s="256"/>
      <c r="J308" s="166" t="s">
        <v>192</v>
      </c>
      <c r="K308" s="167">
        <v>2.4</v>
      </c>
      <c r="L308" s="257">
        <v>0</v>
      </c>
      <c r="M308" s="257"/>
      <c r="N308" s="258">
        <f>ROUND(L308*K308,2)</f>
        <v>0</v>
      </c>
      <c r="O308" s="258"/>
      <c r="P308" s="258"/>
      <c r="Q308" s="258"/>
      <c r="R308" s="138"/>
      <c r="T308" s="168" t="s">
        <v>5</v>
      </c>
      <c r="U308" s="47" t="s">
        <v>51</v>
      </c>
      <c r="V308" s="39"/>
      <c r="W308" s="169">
        <f>V308*K308</f>
        <v>0</v>
      </c>
      <c r="X308" s="169">
        <v>2.45329</v>
      </c>
      <c r="Y308" s="169">
        <f>X308*K308</f>
        <v>5.8878959999999996</v>
      </c>
      <c r="Z308" s="169">
        <v>0</v>
      </c>
      <c r="AA308" s="170">
        <f>Z308*K308</f>
        <v>0</v>
      </c>
      <c r="AR308" s="20" t="s">
        <v>193</v>
      </c>
      <c r="AT308" s="20" t="s">
        <v>189</v>
      </c>
      <c r="AU308" s="20" t="s">
        <v>126</v>
      </c>
      <c r="AY308" s="20" t="s">
        <v>188</v>
      </c>
      <c r="BE308" s="109">
        <f>IF(U308="základní",N308,0)</f>
        <v>0</v>
      </c>
      <c r="BF308" s="109">
        <f>IF(U308="snížená",N308,0)</f>
        <v>0</v>
      </c>
      <c r="BG308" s="109">
        <f>IF(U308="zákl. přenesená",N308,0)</f>
        <v>0</v>
      </c>
      <c r="BH308" s="109">
        <f>IF(U308="sníž. přenesená",N308,0)</f>
        <v>0</v>
      </c>
      <c r="BI308" s="109">
        <f>IF(U308="nulová",N308,0)</f>
        <v>0</v>
      </c>
      <c r="BJ308" s="20" t="s">
        <v>94</v>
      </c>
      <c r="BK308" s="109">
        <f>ROUND(L308*K308,2)</f>
        <v>0</v>
      </c>
      <c r="BL308" s="20" t="s">
        <v>193</v>
      </c>
      <c r="BM308" s="20" t="s">
        <v>467</v>
      </c>
    </row>
    <row r="309" spans="2:65" s="11" customFormat="1" ht="22.5" customHeight="1">
      <c r="B309" s="179"/>
      <c r="C309" s="180"/>
      <c r="D309" s="180"/>
      <c r="E309" s="181" t="s">
        <v>5</v>
      </c>
      <c r="F309" s="276" t="s">
        <v>468</v>
      </c>
      <c r="G309" s="277"/>
      <c r="H309" s="277"/>
      <c r="I309" s="277"/>
      <c r="J309" s="180"/>
      <c r="K309" s="182" t="s">
        <v>5</v>
      </c>
      <c r="L309" s="180"/>
      <c r="M309" s="180"/>
      <c r="N309" s="180"/>
      <c r="O309" s="180"/>
      <c r="P309" s="180"/>
      <c r="Q309" s="180"/>
      <c r="R309" s="183"/>
      <c r="T309" s="184"/>
      <c r="U309" s="180"/>
      <c r="V309" s="180"/>
      <c r="W309" s="180"/>
      <c r="X309" s="180"/>
      <c r="Y309" s="180"/>
      <c r="Z309" s="180"/>
      <c r="AA309" s="185"/>
      <c r="AT309" s="186" t="s">
        <v>196</v>
      </c>
      <c r="AU309" s="186" t="s">
        <v>126</v>
      </c>
      <c r="AV309" s="11" t="s">
        <v>94</v>
      </c>
      <c r="AW309" s="11" t="s">
        <v>42</v>
      </c>
      <c r="AX309" s="11" t="s">
        <v>86</v>
      </c>
      <c r="AY309" s="186" t="s">
        <v>188</v>
      </c>
    </row>
    <row r="310" spans="2:65" s="10" customFormat="1" ht="22.5" customHeight="1">
      <c r="B310" s="171"/>
      <c r="C310" s="172"/>
      <c r="D310" s="172"/>
      <c r="E310" s="173" t="s">
        <v>5</v>
      </c>
      <c r="F310" s="268" t="s">
        <v>469</v>
      </c>
      <c r="G310" s="269"/>
      <c r="H310" s="269"/>
      <c r="I310" s="269"/>
      <c r="J310" s="172"/>
      <c r="K310" s="174">
        <v>2.4</v>
      </c>
      <c r="L310" s="172"/>
      <c r="M310" s="172"/>
      <c r="N310" s="172"/>
      <c r="O310" s="172"/>
      <c r="P310" s="172"/>
      <c r="Q310" s="172"/>
      <c r="R310" s="175"/>
      <c r="T310" s="176"/>
      <c r="U310" s="172"/>
      <c r="V310" s="172"/>
      <c r="W310" s="172"/>
      <c r="X310" s="172"/>
      <c r="Y310" s="172"/>
      <c r="Z310" s="172"/>
      <c r="AA310" s="177"/>
      <c r="AT310" s="178" t="s">
        <v>196</v>
      </c>
      <c r="AU310" s="178" t="s">
        <v>126</v>
      </c>
      <c r="AV310" s="10" t="s">
        <v>126</v>
      </c>
      <c r="AW310" s="10" t="s">
        <v>42</v>
      </c>
      <c r="AX310" s="10" t="s">
        <v>94</v>
      </c>
      <c r="AY310" s="178" t="s">
        <v>188</v>
      </c>
    </row>
    <row r="311" spans="2:65" s="1" customFormat="1" ht="31.5" customHeight="1">
      <c r="B311" s="135"/>
      <c r="C311" s="164" t="s">
        <v>470</v>
      </c>
      <c r="D311" s="164" t="s">
        <v>189</v>
      </c>
      <c r="E311" s="165" t="s">
        <v>471</v>
      </c>
      <c r="F311" s="256" t="s">
        <v>472</v>
      </c>
      <c r="G311" s="256"/>
      <c r="H311" s="256"/>
      <c r="I311" s="256"/>
      <c r="J311" s="166" t="s">
        <v>220</v>
      </c>
      <c r="K311" s="167">
        <v>6.1950000000000003</v>
      </c>
      <c r="L311" s="257">
        <v>0</v>
      </c>
      <c r="M311" s="257"/>
      <c r="N311" s="258">
        <f>ROUND(L311*K311,2)</f>
        <v>0</v>
      </c>
      <c r="O311" s="258"/>
      <c r="P311" s="258"/>
      <c r="Q311" s="258"/>
      <c r="R311" s="138"/>
      <c r="T311" s="168" t="s">
        <v>5</v>
      </c>
      <c r="U311" s="47" t="s">
        <v>51</v>
      </c>
      <c r="V311" s="39"/>
      <c r="W311" s="169">
        <f>V311*K311</f>
        <v>0</v>
      </c>
      <c r="X311" s="169">
        <v>0.16170000000000001</v>
      </c>
      <c r="Y311" s="169">
        <f>X311*K311</f>
        <v>1.0017315000000002</v>
      </c>
      <c r="Z311" s="169">
        <v>0</v>
      </c>
      <c r="AA311" s="170">
        <f>Z311*K311</f>
        <v>0</v>
      </c>
      <c r="AR311" s="20" t="s">
        <v>193</v>
      </c>
      <c r="AT311" s="20" t="s">
        <v>189</v>
      </c>
      <c r="AU311" s="20" t="s">
        <v>126</v>
      </c>
      <c r="AY311" s="20" t="s">
        <v>188</v>
      </c>
      <c r="BE311" s="109">
        <f>IF(U311="základní",N311,0)</f>
        <v>0</v>
      </c>
      <c r="BF311" s="109">
        <f>IF(U311="snížená",N311,0)</f>
        <v>0</v>
      </c>
      <c r="BG311" s="109">
        <f>IF(U311="zákl. přenesená",N311,0)</f>
        <v>0</v>
      </c>
      <c r="BH311" s="109">
        <f>IF(U311="sníž. přenesená",N311,0)</f>
        <v>0</v>
      </c>
      <c r="BI311" s="109">
        <f>IF(U311="nulová",N311,0)</f>
        <v>0</v>
      </c>
      <c r="BJ311" s="20" t="s">
        <v>94</v>
      </c>
      <c r="BK311" s="109">
        <f>ROUND(L311*K311,2)</f>
        <v>0</v>
      </c>
      <c r="BL311" s="20" t="s">
        <v>193</v>
      </c>
      <c r="BM311" s="20" t="s">
        <v>473</v>
      </c>
    </row>
    <row r="312" spans="2:65" s="11" customFormat="1" ht="22.5" customHeight="1">
      <c r="B312" s="179"/>
      <c r="C312" s="180"/>
      <c r="D312" s="180"/>
      <c r="E312" s="181" t="s">
        <v>5</v>
      </c>
      <c r="F312" s="276" t="s">
        <v>474</v>
      </c>
      <c r="G312" s="277"/>
      <c r="H312" s="277"/>
      <c r="I312" s="277"/>
      <c r="J312" s="180"/>
      <c r="K312" s="182" t="s">
        <v>5</v>
      </c>
      <c r="L312" s="180"/>
      <c r="M312" s="180"/>
      <c r="N312" s="180"/>
      <c r="O312" s="180"/>
      <c r="P312" s="180"/>
      <c r="Q312" s="180"/>
      <c r="R312" s="183"/>
      <c r="T312" s="184"/>
      <c r="U312" s="180"/>
      <c r="V312" s="180"/>
      <c r="W312" s="180"/>
      <c r="X312" s="180"/>
      <c r="Y312" s="180"/>
      <c r="Z312" s="180"/>
      <c r="AA312" s="185"/>
      <c r="AT312" s="186" t="s">
        <v>196</v>
      </c>
      <c r="AU312" s="186" t="s">
        <v>126</v>
      </c>
      <c r="AV312" s="11" t="s">
        <v>94</v>
      </c>
      <c r="AW312" s="11" t="s">
        <v>42</v>
      </c>
      <c r="AX312" s="11" t="s">
        <v>86</v>
      </c>
      <c r="AY312" s="186" t="s">
        <v>188</v>
      </c>
    </row>
    <row r="313" spans="2:65" s="10" customFormat="1" ht="22.5" customHeight="1">
      <c r="B313" s="171"/>
      <c r="C313" s="172"/>
      <c r="D313" s="172"/>
      <c r="E313" s="173" t="s">
        <v>5</v>
      </c>
      <c r="F313" s="268" t="s">
        <v>475</v>
      </c>
      <c r="G313" s="269"/>
      <c r="H313" s="269"/>
      <c r="I313" s="269"/>
      <c r="J313" s="172"/>
      <c r="K313" s="174">
        <v>6.1950000000000003</v>
      </c>
      <c r="L313" s="172"/>
      <c r="M313" s="172"/>
      <c r="N313" s="172"/>
      <c r="O313" s="172"/>
      <c r="P313" s="172"/>
      <c r="Q313" s="172"/>
      <c r="R313" s="175"/>
      <c r="T313" s="176"/>
      <c r="U313" s="172"/>
      <c r="V313" s="172"/>
      <c r="W313" s="172"/>
      <c r="X313" s="172"/>
      <c r="Y313" s="172"/>
      <c r="Z313" s="172"/>
      <c r="AA313" s="177"/>
      <c r="AT313" s="178" t="s">
        <v>196</v>
      </c>
      <c r="AU313" s="178" t="s">
        <v>126</v>
      </c>
      <c r="AV313" s="10" t="s">
        <v>126</v>
      </c>
      <c r="AW313" s="10" t="s">
        <v>42</v>
      </c>
      <c r="AX313" s="10" t="s">
        <v>94</v>
      </c>
      <c r="AY313" s="178" t="s">
        <v>188</v>
      </c>
    </row>
    <row r="314" spans="2:65" s="1" customFormat="1" ht="31.5" customHeight="1">
      <c r="B314" s="135"/>
      <c r="C314" s="164" t="s">
        <v>476</v>
      </c>
      <c r="D314" s="164" t="s">
        <v>189</v>
      </c>
      <c r="E314" s="165" t="s">
        <v>477</v>
      </c>
      <c r="F314" s="256" t="s">
        <v>478</v>
      </c>
      <c r="G314" s="256"/>
      <c r="H314" s="256"/>
      <c r="I314" s="256"/>
      <c r="J314" s="166" t="s">
        <v>236</v>
      </c>
      <c r="K314" s="167">
        <v>13</v>
      </c>
      <c r="L314" s="257">
        <v>0</v>
      </c>
      <c r="M314" s="257"/>
      <c r="N314" s="258">
        <f>ROUND(L314*K314,2)</f>
        <v>0</v>
      </c>
      <c r="O314" s="258"/>
      <c r="P314" s="258"/>
      <c r="Q314" s="258"/>
      <c r="R314" s="138"/>
      <c r="T314" s="168" t="s">
        <v>5</v>
      </c>
      <c r="U314" s="47" t="s">
        <v>51</v>
      </c>
      <c r="V314" s="39"/>
      <c r="W314" s="169">
        <f>V314*K314</f>
        <v>0</v>
      </c>
      <c r="X314" s="169">
        <v>1.6979999999999999E-2</v>
      </c>
      <c r="Y314" s="169">
        <f>X314*K314</f>
        <v>0.22073999999999999</v>
      </c>
      <c r="Z314" s="169">
        <v>0</v>
      </c>
      <c r="AA314" s="170">
        <f>Z314*K314</f>
        <v>0</v>
      </c>
      <c r="AR314" s="20" t="s">
        <v>193</v>
      </c>
      <c r="AT314" s="20" t="s">
        <v>189</v>
      </c>
      <c r="AU314" s="20" t="s">
        <v>126</v>
      </c>
      <c r="AY314" s="20" t="s">
        <v>188</v>
      </c>
      <c r="BE314" s="109">
        <f>IF(U314="základní",N314,0)</f>
        <v>0</v>
      </c>
      <c r="BF314" s="109">
        <f>IF(U314="snížená",N314,0)</f>
        <v>0</v>
      </c>
      <c r="BG314" s="109">
        <f>IF(U314="zákl. přenesená",N314,0)</f>
        <v>0</v>
      </c>
      <c r="BH314" s="109">
        <f>IF(U314="sníž. přenesená",N314,0)</f>
        <v>0</v>
      </c>
      <c r="BI314" s="109">
        <f>IF(U314="nulová",N314,0)</f>
        <v>0</v>
      </c>
      <c r="BJ314" s="20" t="s">
        <v>94</v>
      </c>
      <c r="BK314" s="109">
        <f>ROUND(L314*K314,2)</f>
        <v>0</v>
      </c>
      <c r="BL314" s="20" t="s">
        <v>193</v>
      </c>
      <c r="BM314" s="20" t="s">
        <v>479</v>
      </c>
    </row>
    <row r="315" spans="2:65" s="1" customFormat="1" ht="31.5" customHeight="1">
      <c r="B315" s="135"/>
      <c r="C315" s="187" t="s">
        <v>480</v>
      </c>
      <c r="D315" s="187" t="s">
        <v>239</v>
      </c>
      <c r="E315" s="188" t="s">
        <v>481</v>
      </c>
      <c r="F315" s="265" t="s">
        <v>482</v>
      </c>
      <c r="G315" s="265"/>
      <c r="H315" s="265"/>
      <c r="I315" s="265"/>
      <c r="J315" s="189" t="s">
        <v>236</v>
      </c>
      <c r="K315" s="190">
        <v>9</v>
      </c>
      <c r="L315" s="266">
        <v>0</v>
      </c>
      <c r="M315" s="266"/>
      <c r="N315" s="267">
        <f>ROUND(L315*K315,2)</f>
        <v>0</v>
      </c>
      <c r="O315" s="258"/>
      <c r="P315" s="258"/>
      <c r="Q315" s="258"/>
      <c r="R315" s="138"/>
      <c r="T315" s="168" t="s">
        <v>5</v>
      </c>
      <c r="U315" s="47" t="s">
        <v>51</v>
      </c>
      <c r="V315" s="39"/>
      <c r="W315" s="169">
        <f>V315*K315</f>
        <v>0</v>
      </c>
      <c r="X315" s="169">
        <v>1.2489999999999999E-2</v>
      </c>
      <c r="Y315" s="169">
        <f>X315*K315</f>
        <v>0.11241</v>
      </c>
      <c r="Z315" s="169">
        <v>0</v>
      </c>
      <c r="AA315" s="170">
        <f>Z315*K315</f>
        <v>0</v>
      </c>
      <c r="AR315" s="20" t="s">
        <v>227</v>
      </c>
      <c r="AT315" s="20" t="s">
        <v>239</v>
      </c>
      <c r="AU315" s="20" t="s">
        <v>126</v>
      </c>
      <c r="AY315" s="20" t="s">
        <v>188</v>
      </c>
      <c r="BE315" s="109">
        <f>IF(U315="základní",N315,0)</f>
        <v>0</v>
      </c>
      <c r="BF315" s="109">
        <f>IF(U315="snížená",N315,0)</f>
        <v>0</v>
      </c>
      <c r="BG315" s="109">
        <f>IF(U315="zákl. přenesená",N315,0)</f>
        <v>0</v>
      </c>
      <c r="BH315" s="109">
        <f>IF(U315="sníž. přenesená",N315,0)</f>
        <v>0</v>
      </c>
      <c r="BI315" s="109">
        <f>IF(U315="nulová",N315,0)</f>
        <v>0</v>
      </c>
      <c r="BJ315" s="20" t="s">
        <v>94</v>
      </c>
      <c r="BK315" s="109">
        <f>ROUND(L315*K315,2)</f>
        <v>0</v>
      </c>
      <c r="BL315" s="20" t="s">
        <v>193</v>
      </c>
      <c r="BM315" s="20" t="s">
        <v>483</v>
      </c>
    </row>
    <row r="316" spans="2:65" s="1" customFormat="1" ht="22.5" customHeight="1">
      <c r="B316" s="135"/>
      <c r="C316" s="187" t="s">
        <v>484</v>
      </c>
      <c r="D316" s="187" t="s">
        <v>239</v>
      </c>
      <c r="E316" s="188" t="s">
        <v>485</v>
      </c>
      <c r="F316" s="265" t="s">
        <v>486</v>
      </c>
      <c r="G316" s="265"/>
      <c r="H316" s="265"/>
      <c r="I316" s="265"/>
      <c r="J316" s="189" t="s">
        <v>236</v>
      </c>
      <c r="K316" s="190">
        <v>2</v>
      </c>
      <c r="L316" s="266">
        <v>0</v>
      </c>
      <c r="M316" s="266"/>
      <c r="N316" s="267">
        <f>ROUND(L316*K316,2)</f>
        <v>0</v>
      </c>
      <c r="O316" s="258"/>
      <c r="P316" s="258"/>
      <c r="Q316" s="258"/>
      <c r="R316" s="138"/>
      <c r="T316" s="168" t="s">
        <v>5</v>
      </c>
      <c r="U316" s="47" t="s">
        <v>51</v>
      </c>
      <c r="V316" s="39"/>
      <c r="W316" s="169">
        <f>V316*K316</f>
        <v>0</v>
      </c>
      <c r="X316" s="169">
        <v>1.272E-2</v>
      </c>
      <c r="Y316" s="169">
        <f>X316*K316</f>
        <v>2.5440000000000001E-2</v>
      </c>
      <c r="Z316" s="169">
        <v>0</v>
      </c>
      <c r="AA316" s="170">
        <f>Z316*K316</f>
        <v>0</v>
      </c>
      <c r="AR316" s="20" t="s">
        <v>227</v>
      </c>
      <c r="AT316" s="20" t="s">
        <v>239</v>
      </c>
      <c r="AU316" s="20" t="s">
        <v>126</v>
      </c>
      <c r="AY316" s="20" t="s">
        <v>188</v>
      </c>
      <c r="BE316" s="109">
        <f>IF(U316="základní",N316,0)</f>
        <v>0</v>
      </c>
      <c r="BF316" s="109">
        <f>IF(U316="snížená",N316,0)</f>
        <v>0</v>
      </c>
      <c r="BG316" s="109">
        <f>IF(U316="zákl. přenesená",N316,0)</f>
        <v>0</v>
      </c>
      <c r="BH316" s="109">
        <f>IF(U316="sníž. přenesená",N316,0)</f>
        <v>0</v>
      </c>
      <c r="BI316" s="109">
        <f>IF(U316="nulová",N316,0)</f>
        <v>0</v>
      </c>
      <c r="BJ316" s="20" t="s">
        <v>94</v>
      </c>
      <c r="BK316" s="109">
        <f>ROUND(L316*K316,2)</f>
        <v>0</v>
      </c>
      <c r="BL316" s="20" t="s">
        <v>193</v>
      </c>
      <c r="BM316" s="20" t="s">
        <v>487</v>
      </c>
    </row>
    <row r="317" spans="2:65" s="1" customFormat="1" ht="31.5" customHeight="1">
      <c r="B317" s="135"/>
      <c r="C317" s="187" t="s">
        <v>488</v>
      </c>
      <c r="D317" s="187" t="s">
        <v>239</v>
      </c>
      <c r="E317" s="188" t="s">
        <v>489</v>
      </c>
      <c r="F317" s="265" t="s">
        <v>490</v>
      </c>
      <c r="G317" s="265"/>
      <c r="H317" s="265"/>
      <c r="I317" s="265"/>
      <c r="J317" s="189" t="s">
        <v>236</v>
      </c>
      <c r="K317" s="190">
        <v>1</v>
      </c>
      <c r="L317" s="266">
        <v>0</v>
      </c>
      <c r="M317" s="266"/>
      <c r="N317" s="267">
        <f>ROUND(L317*K317,2)</f>
        <v>0</v>
      </c>
      <c r="O317" s="258"/>
      <c r="P317" s="258"/>
      <c r="Q317" s="258"/>
      <c r="R317" s="138"/>
      <c r="T317" s="168" t="s">
        <v>5</v>
      </c>
      <c r="U317" s="47" t="s">
        <v>51</v>
      </c>
      <c r="V317" s="39"/>
      <c r="W317" s="169">
        <f>V317*K317</f>
        <v>0</v>
      </c>
      <c r="X317" s="169">
        <v>1.225E-2</v>
      </c>
      <c r="Y317" s="169">
        <f>X317*K317</f>
        <v>1.225E-2</v>
      </c>
      <c r="Z317" s="169">
        <v>0</v>
      </c>
      <c r="AA317" s="170">
        <f>Z317*K317</f>
        <v>0</v>
      </c>
      <c r="AR317" s="20" t="s">
        <v>227</v>
      </c>
      <c r="AT317" s="20" t="s">
        <v>239</v>
      </c>
      <c r="AU317" s="20" t="s">
        <v>126</v>
      </c>
      <c r="AY317" s="20" t="s">
        <v>188</v>
      </c>
      <c r="BE317" s="109">
        <f>IF(U317="základní",N317,0)</f>
        <v>0</v>
      </c>
      <c r="BF317" s="109">
        <f>IF(U317="snížená",N317,0)</f>
        <v>0</v>
      </c>
      <c r="BG317" s="109">
        <f>IF(U317="zákl. přenesená",N317,0)</f>
        <v>0</v>
      </c>
      <c r="BH317" s="109">
        <f>IF(U317="sníž. přenesená",N317,0)</f>
        <v>0</v>
      </c>
      <c r="BI317" s="109">
        <f>IF(U317="nulová",N317,0)</f>
        <v>0</v>
      </c>
      <c r="BJ317" s="20" t="s">
        <v>94</v>
      </c>
      <c r="BK317" s="109">
        <f>ROUND(L317*K317,2)</f>
        <v>0</v>
      </c>
      <c r="BL317" s="20" t="s">
        <v>193</v>
      </c>
      <c r="BM317" s="20" t="s">
        <v>491</v>
      </c>
    </row>
    <row r="318" spans="2:65" s="1" customFormat="1" ht="31.5" customHeight="1">
      <c r="B318" s="135"/>
      <c r="C318" s="187" t="s">
        <v>492</v>
      </c>
      <c r="D318" s="187" t="s">
        <v>239</v>
      </c>
      <c r="E318" s="188" t="s">
        <v>493</v>
      </c>
      <c r="F318" s="265" t="s">
        <v>494</v>
      </c>
      <c r="G318" s="265"/>
      <c r="H318" s="265"/>
      <c r="I318" s="265"/>
      <c r="J318" s="189" t="s">
        <v>236</v>
      </c>
      <c r="K318" s="190">
        <v>1</v>
      </c>
      <c r="L318" s="266">
        <v>0</v>
      </c>
      <c r="M318" s="266"/>
      <c r="N318" s="267">
        <f>ROUND(L318*K318,2)</f>
        <v>0</v>
      </c>
      <c r="O318" s="258"/>
      <c r="P318" s="258"/>
      <c r="Q318" s="258"/>
      <c r="R318" s="138"/>
      <c r="T318" s="168" t="s">
        <v>5</v>
      </c>
      <c r="U318" s="47" t="s">
        <v>51</v>
      </c>
      <c r="V318" s="39"/>
      <c r="W318" s="169">
        <f>V318*K318</f>
        <v>0</v>
      </c>
      <c r="X318" s="169">
        <v>1.201E-2</v>
      </c>
      <c r="Y318" s="169">
        <f>X318*K318</f>
        <v>1.201E-2</v>
      </c>
      <c r="Z318" s="169">
        <v>0</v>
      </c>
      <c r="AA318" s="170">
        <f>Z318*K318</f>
        <v>0</v>
      </c>
      <c r="AR318" s="20" t="s">
        <v>227</v>
      </c>
      <c r="AT318" s="20" t="s">
        <v>239</v>
      </c>
      <c r="AU318" s="20" t="s">
        <v>126</v>
      </c>
      <c r="AY318" s="20" t="s">
        <v>188</v>
      </c>
      <c r="BE318" s="109">
        <f>IF(U318="základní",N318,0)</f>
        <v>0</v>
      </c>
      <c r="BF318" s="109">
        <f>IF(U318="snížená",N318,0)</f>
        <v>0</v>
      </c>
      <c r="BG318" s="109">
        <f>IF(U318="zákl. přenesená",N318,0)</f>
        <v>0</v>
      </c>
      <c r="BH318" s="109">
        <f>IF(U318="sníž. přenesená",N318,0)</f>
        <v>0</v>
      </c>
      <c r="BI318" s="109">
        <f>IF(U318="nulová",N318,0)</f>
        <v>0</v>
      </c>
      <c r="BJ318" s="20" t="s">
        <v>94</v>
      </c>
      <c r="BK318" s="109">
        <f>ROUND(L318*K318,2)</f>
        <v>0</v>
      </c>
      <c r="BL318" s="20" t="s">
        <v>193</v>
      </c>
      <c r="BM318" s="20" t="s">
        <v>495</v>
      </c>
    </row>
    <row r="319" spans="2:65" s="9" customFormat="1" ht="29.85" customHeight="1">
      <c r="B319" s="153"/>
      <c r="C319" s="154"/>
      <c r="D319" s="163" t="s">
        <v>146</v>
      </c>
      <c r="E319" s="163"/>
      <c r="F319" s="163"/>
      <c r="G319" s="163"/>
      <c r="H319" s="163"/>
      <c r="I319" s="163"/>
      <c r="J319" s="163"/>
      <c r="K319" s="163"/>
      <c r="L319" s="163"/>
      <c r="M319" s="163"/>
      <c r="N319" s="250">
        <f>BK319</f>
        <v>0</v>
      </c>
      <c r="O319" s="251"/>
      <c r="P319" s="251"/>
      <c r="Q319" s="251"/>
      <c r="R319" s="156"/>
      <c r="T319" s="157"/>
      <c r="U319" s="154"/>
      <c r="V319" s="154"/>
      <c r="W319" s="158">
        <f>SUM(W320:W392)</f>
        <v>0</v>
      </c>
      <c r="X319" s="154"/>
      <c r="Y319" s="158">
        <f>SUM(Y320:Y392)</f>
        <v>7.9048E-3</v>
      </c>
      <c r="Z319" s="154"/>
      <c r="AA319" s="159">
        <f>SUM(AA320:AA392)</f>
        <v>110.80524</v>
      </c>
      <c r="AR319" s="160" t="s">
        <v>94</v>
      </c>
      <c r="AT319" s="161" t="s">
        <v>85</v>
      </c>
      <c r="AU319" s="161" t="s">
        <v>94</v>
      </c>
      <c r="AY319" s="160" t="s">
        <v>188</v>
      </c>
      <c r="BK319" s="162">
        <f>SUM(BK320:BK392)</f>
        <v>0</v>
      </c>
    </row>
    <row r="320" spans="2:65" s="1" customFormat="1" ht="31.5" customHeight="1">
      <c r="B320" s="135"/>
      <c r="C320" s="164" t="s">
        <v>496</v>
      </c>
      <c r="D320" s="164" t="s">
        <v>189</v>
      </c>
      <c r="E320" s="165" t="s">
        <v>497</v>
      </c>
      <c r="F320" s="256" t="s">
        <v>498</v>
      </c>
      <c r="G320" s="256"/>
      <c r="H320" s="256"/>
      <c r="I320" s="256"/>
      <c r="J320" s="166" t="s">
        <v>236</v>
      </c>
      <c r="K320" s="167">
        <v>1</v>
      </c>
      <c r="L320" s="257">
        <v>0</v>
      </c>
      <c r="M320" s="257"/>
      <c r="N320" s="258">
        <f>ROUND(L320*K320,2)</f>
        <v>0</v>
      </c>
      <c r="O320" s="258"/>
      <c r="P320" s="258"/>
      <c r="Q320" s="258"/>
      <c r="R320" s="138"/>
      <c r="T320" s="168" t="s">
        <v>5</v>
      </c>
      <c r="U320" s="47" t="s">
        <v>51</v>
      </c>
      <c r="V320" s="39"/>
      <c r="W320" s="169">
        <f>V320*K320</f>
        <v>0</v>
      </c>
      <c r="X320" s="169">
        <v>0</v>
      </c>
      <c r="Y320" s="169">
        <f>X320*K320</f>
        <v>0</v>
      </c>
      <c r="Z320" s="169">
        <v>0</v>
      </c>
      <c r="AA320" s="170">
        <f>Z320*K320</f>
        <v>0</v>
      </c>
      <c r="AR320" s="20" t="s">
        <v>193</v>
      </c>
      <c r="AT320" s="20" t="s">
        <v>189</v>
      </c>
      <c r="AU320" s="20" t="s">
        <v>126</v>
      </c>
      <c r="AY320" s="20" t="s">
        <v>188</v>
      </c>
      <c r="BE320" s="109">
        <f>IF(U320="základní",N320,0)</f>
        <v>0</v>
      </c>
      <c r="BF320" s="109">
        <f>IF(U320="snížená",N320,0)</f>
        <v>0</v>
      </c>
      <c r="BG320" s="109">
        <f>IF(U320="zákl. přenesená",N320,0)</f>
        <v>0</v>
      </c>
      <c r="BH320" s="109">
        <f>IF(U320="sníž. přenesená",N320,0)</f>
        <v>0</v>
      </c>
      <c r="BI320" s="109">
        <f>IF(U320="nulová",N320,0)</f>
        <v>0</v>
      </c>
      <c r="BJ320" s="20" t="s">
        <v>94</v>
      </c>
      <c r="BK320" s="109">
        <f>ROUND(L320*K320,2)</f>
        <v>0</v>
      </c>
      <c r="BL320" s="20" t="s">
        <v>193</v>
      </c>
      <c r="BM320" s="20" t="s">
        <v>499</v>
      </c>
    </row>
    <row r="321" spans="2:65" s="1" customFormat="1" ht="31.5" customHeight="1">
      <c r="B321" s="135"/>
      <c r="C321" s="164" t="s">
        <v>500</v>
      </c>
      <c r="D321" s="164" t="s">
        <v>189</v>
      </c>
      <c r="E321" s="165" t="s">
        <v>501</v>
      </c>
      <c r="F321" s="256" t="s">
        <v>502</v>
      </c>
      <c r="G321" s="256"/>
      <c r="H321" s="256"/>
      <c r="I321" s="256"/>
      <c r="J321" s="166" t="s">
        <v>236</v>
      </c>
      <c r="K321" s="167">
        <v>60</v>
      </c>
      <c r="L321" s="257">
        <v>0</v>
      </c>
      <c r="M321" s="257"/>
      <c r="N321" s="258">
        <f>ROUND(L321*K321,2)</f>
        <v>0</v>
      </c>
      <c r="O321" s="258"/>
      <c r="P321" s="258"/>
      <c r="Q321" s="258"/>
      <c r="R321" s="138"/>
      <c r="T321" s="168" t="s">
        <v>5</v>
      </c>
      <c r="U321" s="47" t="s">
        <v>51</v>
      </c>
      <c r="V321" s="39"/>
      <c r="W321" s="169">
        <f>V321*K321</f>
        <v>0</v>
      </c>
      <c r="X321" s="169">
        <v>0</v>
      </c>
      <c r="Y321" s="169">
        <f>X321*K321</f>
        <v>0</v>
      </c>
      <c r="Z321" s="169">
        <v>0</v>
      </c>
      <c r="AA321" s="170">
        <f>Z321*K321</f>
        <v>0</v>
      </c>
      <c r="AR321" s="20" t="s">
        <v>193</v>
      </c>
      <c r="AT321" s="20" t="s">
        <v>189</v>
      </c>
      <c r="AU321" s="20" t="s">
        <v>126</v>
      </c>
      <c r="AY321" s="20" t="s">
        <v>188</v>
      </c>
      <c r="BE321" s="109">
        <f>IF(U321="základní",N321,0)</f>
        <v>0</v>
      </c>
      <c r="BF321" s="109">
        <f>IF(U321="snížená",N321,0)</f>
        <v>0</v>
      </c>
      <c r="BG321" s="109">
        <f>IF(U321="zákl. přenesená",N321,0)</f>
        <v>0</v>
      </c>
      <c r="BH321" s="109">
        <f>IF(U321="sníž. přenesená",N321,0)</f>
        <v>0</v>
      </c>
      <c r="BI321" s="109">
        <f>IF(U321="nulová",N321,0)</f>
        <v>0</v>
      </c>
      <c r="BJ321" s="20" t="s">
        <v>94</v>
      </c>
      <c r="BK321" s="109">
        <f>ROUND(L321*K321,2)</f>
        <v>0</v>
      </c>
      <c r="BL321" s="20" t="s">
        <v>193</v>
      </c>
      <c r="BM321" s="20" t="s">
        <v>503</v>
      </c>
    </row>
    <row r="322" spans="2:65" s="1" customFormat="1" ht="31.5" customHeight="1">
      <c r="B322" s="135"/>
      <c r="C322" s="164" t="s">
        <v>504</v>
      </c>
      <c r="D322" s="164" t="s">
        <v>189</v>
      </c>
      <c r="E322" s="165" t="s">
        <v>505</v>
      </c>
      <c r="F322" s="256" t="s">
        <v>506</v>
      </c>
      <c r="G322" s="256"/>
      <c r="H322" s="256"/>
      <c r="I322" s="256"/>
      <c r="J322" s="166" t="s">
        <v>220</v>
      </c>
      <c r="K322" s="167">
        <v>167.62</v>
      </c>
      <c r="L322" s="257">
        <v>0</v>
      </c>
      <c r="M322" s="257"/>
      <c r="N322" s="258">
        <f>ROUND(L322*K322,2)</f>
        <v>0</v>
      </c>
      <c r="O322" s="258"/>
      <c r="P322" s="258"/>
      <c r="Q322" s="258"/>
      <c r="R322" s="138"/>
      <c r="T322" s="168" t="s">
        <v>5</v>
      </c>
      <c r="U322" s="47" t="s">
        <v>51</v>
      </c>
      <c r="V322" s="39"/>
      <c r="W322" s="169">
        <f>V322*K322</f>
        <v>0</v>
      </c>
      <c r="X322" s="169">
        <v>4.0000000000000003E-5</v>
      </c>
      <c r="Y322" s="169">
        <f>X322*K322</f>
        <v>6.7048000000000003E-3</v>
      </c>
      <c r="Z322" s="169">
        <v>0</v>
      </c>
      <c r="AA322" s="170">
        <f>Z322*K322</f>
        <v>0</v>
      </c>
      <c r="AR322" s="20" t="s">
        <v>193</v>
      </c>
      <c r="AT322" s="20" t="s">
        <v>189</v>
      </c>
      <c r="AU322" s="20" t="s">
        <v>126</v>
      </c>
      <c r="AY322" s="20" t="s">
        <v>188</v>
      </c>
      <c r="BE322" s="109">
        <f>IF(U322="základní",N322,0)</f>
        <v>0</v>
      </c>
      <c r="BF322" s="109">
        <f>IF(U322="snížená",N322,0)</f>
        <v>0</v>
      </c>
      <c r="BG322" s="109">
        <f>IF(U322="zákl. přenesená",N322,0)</f>
        <v>0</v>
      </c>
      <c r="BH322" s="109">
        <f>IF(U322="sníž. přenesená",N322,0)</f>
        <v>0</v>
      </c>
      <c r="BI322" s="109">
        <f>IF(U322="nulová",N322,0)</f>
        <v>0</v>
      </c>
      <c r="BJ322" s="20" t="s">
        <v>94</v>
      </c>
      <c r="BK322" s="109">
        <f>ROUND(L322*K322,2)</f>
        <v>0</v>
      </c>
      <c r="BL322" s="20" t="s">
        <v>193</v>
      </c>
      <c r="BM322" s="20" t="s">
        <v>507</v>
      </c>
    </row>
    <row r="323" spans="2:65" s="1" customFormat="1" ht="31.5" customHeight="1">
      <c r="B323" s="135"/>
      <c r="C323" s="164" t="s">
        <v>508</v>
      </c>
      <c r="D323" s="164" t="s">
        <v>189</v>
      </c>
      <c r="E323" s="165" t="s">
        <v>509</v>
      </c>
      <c r="F323" s="256" t="s">
        <v>510</v>
      </c>
      <c r="G323" s="256"/>
      <c r="H323" s="256"/>
      <c r="I323" s="256"/>
      <c r="J323" s="166" t="s">
        <v>236</v>
      </c>
      <c r="K323" s="167">
        <v>60</v>
      </c>
      <c r="L323" s="257">
        <v>0</v>
      </c>
      <c r="M323" s="257"/>
      <c r="N323" s="258">
        <f>ROUND(L323*K323,2)</f>
        <v>0</v>
      </c>
      <c r="O323" s="258"/>
      <c r="P323" s="258"/>
      <c r="Q323" s="258"/>
      <c r="R323" s="138"/>
      <c r="T323" s="168" t="s">
        <v>5</v>
      </c>
      <c r="U323" s="47" t="s">
        <v>51</v>
      </c>
      <c r="V323" s="39"/>
      <c r="W323" s="169">
        <f>V323*K323</f>
        <v>0</v>
      </c>
      <c r="X323" s="169">
        <v>2.0000000000000002E-5</v>
      </c>
      <c r="Y323" s="169">
        <f>X323*K323</f>
        <v>1.2000000000000001E-3</v>
      </c>
      <c r="Z323" s="169">
        <v>0</v>
      </c>
      <c r="AA323" s="170">
        <f>Z323*K323</f>
        <v>0</v>
      </c>
      <c r="AR323" s="20" t="s">
        <v>193</v>
      </c>
      <c r="AT323" s="20" t="s">
        <v>189</v>
      </c>
      <c r="AU323" s="20" t="s">
        <v>126</v>
      </c>
      <c r="AY323" s="20" t="s">
        <v>188</v>
      </c>
      <c r="BE323" s="109">
        <f>IF(U323="základní",N323,0)</f>
        <v>0</v>
      </c>
      <c r="BF323" s="109">
        <f>IF(U323="snížená",N323,0)</f>
        <v>0</v>
      </c>
      <c r="BG323" s="109">
        <f>IF(U323="zákl. přenesená",N323,0)</f>
        <v>0</v>
      </c>
      <c r="BH323" s="109">
        <f>IF(U323="sníž. přenesená",N323,0)</f>
        <v>0</v>
      </c>
      <c r="BI323" s="109">
        <f>IF(U323="nulová",N323,0)</f>
        <v>0</v>
      </c>
      <c r="BJ323" s="20" t="s">
        <v>94</v>
      </c>
      <c r="BK323" s="109">
        <f>ROUND(L323*K323,2)</f>
        <v>0</v>
      </c>
      <c r="BL323" s="20" t="s">
        <v>193</v>
      </c>
      <c r="BM323" s="20" t="s">
        <v>511</v>
      </c>
    </row>
    <row r="324" spans="2:65" s="1" customFormat="1" ht="31.5" customHeight="1">
      <c r="B324" s="135"/>
      <c r="C324" s="164" t="s">
        <v>512</v>
      </c>
      <c r="D324" s="164" t="s">
        <v>189</v>
      </c>
      <c r="E324" s="165" t="s">
        <v>513</v>
      </c>
      <c r="F324" s="256" t="s">
        <v>514</v>
      </c>
      <c r="G324" s="256"/>
      <c r="H324" s="256"/>
      <c r="I324" s="256"/>
      <c r="J324" s="166" t="s">
        <v>220</v>
      </c>
      <c r="K324" s="167">
        <v>54</v>
      </c>
      <c r="L324" s="257">
        <v>0</v>
      </c>
      <c r="M324" s="257"/>
      <c r="N324" s="258">
        <f>ROUND(L324*K324,2)</f>
        <v>0</v>
      </c>
      <c r="O324" s="258"/>
      <c r="P324" s="258"/>
      <c r="Q324" s="258"/>
      <c r="R324" s="138"/>
      <c r="T324" s="168" t="s">
        <v>5</v>
      </c>
      <c r="U324" s="47" t="s">
        <v>51</v>
      </c>
      <c r="V324" s="39"/>
      <c r="W324" s="169">
        <f>V324*K324</f>
        <v>0</v>
      </c>
      <c r="X324" s="169">
        <v>0</v>
      </c>
      <c r="Y324" s="169">
        <f>X324*K324</f>
        <v>0</v>
      </c>
      <c r="Z324" s="169">
        <v>0.26100000000000001</v>
      </c>
      <c r="AA324" s="170">
        <f>Z324*K324</f>
        <v>14.094000000000001</v>
      </c>
      <c r="AR324" s="20" t="s">
        <v>193</v>
      </c>
      <c r="AT324" s="20" t="s">
        <v>189</v>
      </c>
      <c r="AU324" s="20" t="s">
        <v>126</v>
      </c>
      <c r="AY324" s="20" t="s">
        <v>188</v>
      </c>
      <c r="BE324" s="109">
        <f>IF(U324="základní",N324,0)</f>
        <v>0</v>
      </c>
      <c r="BF324" s="109">
        <f>IF(U324="snížená",N324,0)</f>
        <v>0</v>
      </c>
      <c r="BG324" s="109">
        <f>IF(U324="zákl. přenesená",N324,0)</f>
        <v>0</v>
      </c>
      <c r="BH324" s="109">
        <f>IF(U324="sníž. přenesená",N324,0)</f>
        <v>0</v>
      </c>
      <c r="BI324" s="109">
        <f>IF(U324="nulová",N324,0)</f>
        <v>0</v>
      </c>
      <c r="BJ324" s="20" t="s">
        <v>94</v>
      </c>
      <c r="BK324" s="109">
        <f>ROUND(L324*K324,2)</f>
        <v>0</v>
      </c>
      <c r="BL324" s="20" t="s">
        <v>193</v>
      </c>
      <c r="BM324" s="20" t="s">
        <v>515</v>
      </c>
    </row>
    <row r="325" spans="2:65" s="10" customFormat="1" ht="31.5" customHeight="1">
      <c r="B325" s="171"/>
      <c r="C325" s="172"/>
      <c r="D325" s="172"/>
      <c r="E325" s="173" t="s">
        <v>5</v>
      </c>
      <c r="F325" s="274" t="s">
        <v>516</v>
      </c>
      <c r="G325" s="275"/>
      <c r="H325" s="275"/>
      <c r="I325" s="275"/>
      <c r="J325" s="172"/>
      <c r="K325" s="174">
        <v>54</v>
      </c>
      <c r="L325" s="172"/>
      <c r="M325" s="172"/>
      <c r="N325" s="172"/>
      <c r="O325" s="172"/>
      <c r="P325" s="172"/>
      <c r="Q325" s="172"/>
      <c r="R325" s="175"/>
      <c r="T325" s="176"/>
      <c r="U325" s="172"/>
      <c r="V325" s="172"/>
      <c r="W325" s="172"/>
      <c r="X325" s="172"/>
      <c r="Y325" s="172"/>
      <c r="Z325" s="172"/>
      <c r="AA325" s="177"/>
      <c r="AT325" s="178" t="s">
        <v>196</v>
      </c>
      <c r="AU325" s="178" t="s">
        <v>126</v>
      </c>
      <c r="AV325" s="10" t="s">
        <v>126</v>
      </c>
      <c r="AW325" s="10" t="s">
        <v>42</v>
      </c>
      <c r="AX325" s="10" t="s">
        <v>94</v>
      </c>
      <c r="AY325" s="178" t="s">
        <v>188</v>
      </c>
    </row>
    <row r="326" spans="2:65" s="1" customFormat="1" ht="31.5" customHeight="1">
      <c r="B326" s="135"/>
      <c r="C326" s="164" t="s">
        <v>517</v>
      </c>
      <c r="D326" s="164" t="s">
        <v>189</v>
      </c>
      <c r="E326" s="165" t="s">
        <v>518</v>
      </c>
      <c r="F326" s="256" t="s">
        <v>519</v>
      </c>
      <c r="G326" s="256"/>
      <c r="H326" s="256"/>
      <c r="I326" s="256"/>
      <c r="J326" s="166" t="s">
        <v>192</v>
      </c>
      <c r="K326" s="167">
        <v>3.3969999999999998</v>
      </c>
      <c r="L326" s="257">
        <v>0</v>
      </c>
      <c r="M326" s="257"/>
      <c r="N326" s="258">
        <f>ROUND(L326*K326,2)</f>
        <v>0</v>
      </c>
      <c r="O326" s="258"/>
      <c r="P326" s="258"/>
      <c r="Q326" s="258"/>
      <c r="R326" s="138"/>
      <c r="T326" s="168" t="s">
        <v>5</v>
      </c>
      <c r="U326" s="47" t="s">
        <v>51</v>
      </c>
      <c r="V326" s="39"/>
      <c r="W326" s="169">
        <f>V326*K326</f>
        <v>0</v>
      </c>
      <c r="X326" s="169">
        <v>0</v>
      </c>
      <c r="Y326" s="169">
        <f>X326*K326</f>
        <v>0</v>
      </c>
      <c r="Z326" s="169">
        <v>1.8</v>
      </c>
      <c r="AA326" s="170">
        <f>Z326*K326</f>
        <v>6.1145999999999994</v>
      </c>
      <c r="AR326" s="20" t="s">
        <v>193</v>
      </c>
      <c r="AT326" s="20" t="s">
        <v>189</v>
      </c>
      <c r="AU326" s="20" t="s">
        <v>126</v>
      </c>
      <c r="AY326" s="20" t="s">
        <v>188</v>
      </c>
      <c r="BE326" s="109">
        <f>IF(U326="základní",N326,0)</f>
        <v>0</v>
      </c>
      <c r="BF326" s="109">
        <f>IF(U326="snížená",N326,0)</f>
        <v>0</v>
      </c>
      <c r="BG326" s="109">
        <f>IF(U326="zákl. přenesená",N326,0)</f>
        <v>0</v>
      </c>
      <c r="BH326" s="109">
        <f>IF(U326="sníž. přenesená",N326,0)</f>
        <v>0</v>
      </c>
      <c r="BI326" s="109">
        <f>IF(U326="nulová",N326,0)</f>
        <v>0</v>
      </c>
      <c r="BJ326" s="20" t="s">
        <v>94</v>
      </c>
      <c r="BK326" s="109">
        <f>ROUND(L326*K326,2)</f>
        <v>0</v>
      </c>
      <c r="BL326" s="20" t="s">
        <v>193</v>
      </c>
      <c r="BM326" s="20" t="s">
        <v>520</v>
      </c>
    </row>
    <row r="327" spans="2:65" s="11" customFormat="1" ht="22.5" customHeight="1">
      <c r="B327" s="179"/>
      <c r="C327" s="180"/>
      <c r="D327" s="180"/>
      <c r="E327" s="181" t="s">
        <v>5</v>
      </c>
      <c r="F327" s="276" t="s">
        <v>521</v>
      </c>
      <c r="G327" s="277"/>
      <c r="H327" s="277"/>
      <c r="I327" s="277"/>
      <c r="J327" s="180"/>
      <c r="K327" s="182" t="s">
        <v>5</v>
      </c>
      <c r="L327" s="180"/>
      <c r="M327" s="180"/>
      <c r="N327" s="180"/>
      <c r="O327" s="180"/>
      <c r="P327" s="180"/>
      <c r="Q327" s="180"/>
      <c r="R327" s="183"/>
      <c r="T327" s="184"/>
      <c r="U327" s="180"/>
      <c r="V327" s="180"/>
      <c r="W327" s="180"/>
      <c r="X327" s="180"/>
      <c r="Y327" s="180"/>
      <c r="Z327" s="180"/>
      <c r="AA327" s="185"/>
      <c r="AT327" s="186" t="s">
        <v>196</v>
      </c>
      <c r="AU327" s="186" t="s">
        <v>126</v>
      </c>
      <c r="AV327" s="11" t="s">
        <v>94</v>
      </c>
      <c r="AW327" s="11" t="s">
        <v>42</v>
      </c>
      <c r="AX327" s="11" t="s">
        <v>86</v>
      </c>
      <c r="AY327" s="186" t="s">
        <v>188</v>
      </c>
    </row>
    <row r="328" spans="2:65" s="10" customFormat="1" ht="22.5" customHeight="1">
      <c r="B328" s="171"/>
      <c r="C328" s="172"/>
      <c r="D328" s="172"/>
      <c r="E328" s="173" t="s">
        <v>5</v>
      </c>
      <c r="F328" s="268" t="s">
        <v>522</v>
      </c>
      <c r="G328" s="269"/>
      <c r="H328" s="269"/>
      <c r="I328" s="269"/>
      <c r="J328" s="172"/>
      <c r="K328" s="174">
        <v>2.6880000000000002</v>
      </c>
      <c r="L328" s="172"/>
      <c r="M328" s="172"/>
      <c r="N328" s="172"/>
      <c r="O328" s="172"/>
      <c r="P328" s="172"/>
      <c r="Q328" s="172"/>
      <c r="R328" s="175"/>
      <c r="T328" s="176"/>
      <c r="U328" s="172"/>
      <c r="V328" s="172"/>
      <c r="W328" s="172"/>
      <c r="X328" s="172"/>
      <c r="Y328" s="172"/>
      <c r="Z328" s="172"/>
      <c r="AA328" s="177"/>
      <c r="AT328" s="178" t="s">
        <v>196</v>
      </c>
      <c r="AU328" s="178" t="s">
        <v>126</v>
      </c>
      <c r="AV328" s="10" t="s">
        <v>126</v>
      </c>
      <c r="AW328" s="10" t="s">
        <v>42</v>
      </c>
      <c r="AX328" s="10" t="s">
        <v>86</v>
      </c>
      <c r="AY328" s="178" t="s">
        <v>188</v>
      </c>
    </row>
    <row r="329" spans="2:65" s="10" customFormat="1" ht="22.5" customHeight="1">
      <c r="B329" s="171"/>
      <c r="C329" s="172"/>
      <c r="D329" s="172"/>
      <c r="E329" s="173" t="s">
        <v>5</v>
      </c>
      <c r="F329" s="268" t="s">
        <v>523</v>
      </c>
      <c r="G329" s="269"/>
      <c r="H329" s="269"/>
      <c r="I329" s="269"/>
      <c r="J329" s="172"/>
      <c r="K329" s="174">
        <v>0.70899999999999996</v>
      </c>
      <c r="L329" s="172"/>
      <c r="M329" s="172"/>
      <c r="N329" s="172"/>
      <c r="O329" s="172"/>
      <c r="P329" s="172"/>
      <c r="Q329" s="172"/>
      <c r="R329" s="175"/>
      <c r="T329" s="176"/>
      <c r="U329" s="172"/>
      <c r="V329" s="172"/>
      <c r="W329" s="172"/>
      <c r="X329" s="172"/>
      <c r="Y329" s="172"/>
      <c r="Z329" s="172"/>
      <c r="AA329" s="177"/>
      <c r="AT329" s="178" t="s">
        <v>196</v>
      </c>
      <c r="AU329" s="178" t="s">
        <v>126</v>
      </c>
      <c r="AV329" s="10" t="s">
        <v>126</v>
      </c>
      <c r="AW329" s="10" t="s">
        <v>42</v>
      </c>
      <c r="AX329" s="10" t="s">
        <v>86</v>
      </c>
      <c r="AY329" s="178" t="s">
        <v>188</v>
      </c>
    </row>
    <row r="330" spans="2:65" s="12" customFormat="1" ht="22.5" customHeight="1">
      <c r="B330" s="191"/>
      <c r="C330" s="192"/>
      <c r="D330" s="192"/>
      <c r="E330" s="193" t="s">
        <v>5</v>
      </c>
      <c r="F330" s="272" t="s">
        <v>265</v>
      </c>
      <c r="G330" s="273"/>
      <c r="H330" s="273"/>
      <c r="I330" s="273"/>
      <c r="J330" s="192"/>
      <c r="K330" s="194">
        <v>3.3969999999999998</v>
      </c>
      <c r="L330" s="192"/>
      <c r="M330" s="192"/>
      <c r="N330" s="192"/>
      <c r="O330" s="192"/>
      <c r="P330" s="192"/>
      <c r="Q330" s="192"/>
      <c r="R330" s="195"/>
      <c r="T330" s="196"/>
      <c r="U330" s="192"/>
      <c r="V330" s="192"/>
      <c r="W330" s="192"/>
      <c r="X330" s="192"/>
      <c r="Y330" s="192"/>
      <c r="Z330" s="192"/>
      <c r="AA330" s="197"/>
      <c r="AT330" s="198" t="s">
        <v>196</v>
      </c>
      <c r="AU330" s="198" t="s">
        <v>126</v>
      </c>
      <c r="AV330" s="12" t="s">
        <v>193</v>
      </c>
      <c r="AW330" s="12" t="s">
        <v>42</v>
      </c>
      <c r="AX330" s="12" t="s">
        <v>94</v>
      </c>
      <c r="AY330" s="198" t="s">
        <v>188</v>
      </c>
    </row>
    <row r="331" spans="2:65" s="1" customFormat="1" ht="31.5" customHeight="1">
      <c r="B331" s="135"/>
      <c r="C331" s="164" t="s">
        <v>524</v>
      </c>
      <c r="D331" s="164" t="s">
        <v>189</v>
      </c>
      <c r="E331" s="165" t="s">
        <v>525</v>
      </c>
      <c r="F331" s="256" t="s">
        <v>526</v>
      </c>
      <c r="G331" s="256"/>
      <c r="H331" s="256"/>
      <c r="I331" s="256"/>
      <c r="J331" s="166" t="s">
        <v>220</v>
      </c>
      <c r="K331" s="167">
        <v>11.5</v>
      </c>
      <c r="L331" s="257">
        <v>0</v>
      </c>
      <c r="M331" s="257"/>
      <c r="N331" s="258">
        <f>ROUND(L331*K331,2)</f>
        <v>0</v>
      </c>
      <c r="O331" s="258"/>
      <c r="P331" s="258"/>
      <c r="Q331" s="258"/>
      <c r="R331" s="138"/>
      <c r="T331" s="168" t="s">
        <v>5</v>
      </c>
      <c r="U331" s="47" t="s">
        <v>51</v>
      </c>
      <c r="V331" s="39"/>
      <c r="W331" s="169">
        <f>V331*K331</f>
        <v>0</v>
      </c>
      <c r="X331" s="169">
        <v>0</v>
      </c>
      <c r="Y331" s="169">
        <f>X331*K331</f>
        <v>0</v>
      </c>
      <c r="Z331" s="169">
        <v>0.27900000000000003</v>
      </c>
      <c r="AA331" s="170">
        <f>Z331*K331</f>
        <v>3.2085000000000004</v>
      </c>
      <c r="AR331" s="20" t="s">
        <v>193</v>
      </c>
      <c r="AT331" s="20" t="s">
        <v>189</v>
      </c>
      <c r="AU331" s="20" t="s">
        <v>126</v>
      </c>
      <c r="AY331" s="20" t="s">
        <v>188</v>
      </c>
      <c r="BE331" s="109">
        <f>IF(U331="základní",N331,0)</f>
        <v>0</v>
      </c>
      <c r="BF331" s="109">
        <f>IF(U331="snížená",N331,0)</f>
        <v>0</v>
      </c>
      <c r="BG331" s="109">
        <f>IF(U331="zákl. přenesená",N331,0)</f>
        <v>0</v>
      </c>
      <c r="BH331" s="109">
        <f>IF(U331="sníž. přenesená",N331,0)</f>
        <v>0</v>
      </c>
      <c r="BI331" s="109">
        <f>IF(U331="nulová",N331,0)</f>
        <v>0</v>
      </c>
      <c r="BJ331" s="20" t="s">
        <v>94</v>
      </c>
      <c r="BK331" s="109">
        <f>ROUND(L331*K331,2)</f>
        <v>0</v>
      </c>
      <c r="BL331" s="20" t="s">
        <v>193</v>
      </c>
      <c r="BM331" s="20" t="s">
        <v>527</v>
      </c>
    </row>
    <row r="332" spans="2:65" s="10" customFormat="1" ht="22.5" customHeight="1">
      <c r="B332" s="171"/>
      <c r="C332" s="172"/>
      <c r="D332" s="172"/>
      <c r="E332" s="173" t="s">
        <v>5</v>
      </c>
      <c r="F332" s="274" t="s">
        <v>528</v>
      </c>
      <c r="G332" s="275"/>
      <c r="H332" s="275"/>
      <c r="I332" s="275"/>
      <c r="J332" s="172"/>
      <c r="K332" s="174">
        <v>11.5</v>
      </c>
      <c r="L332" s="172"/>
      <c r="M332" s="172"/>
      <c r="N332" s="172"/>
      <c r="O332" s="172"/>
      <c r="P332" s="172"/>
      <c r="Q332" s="172"/>
      <c r="R332" s="175"/>
      <c r="T332" s="176"/>
      <c r="U332" s="172"/>
      <c r="V332" s="172"/>
      <c r="W332" s="172"/>
      <c r="X332" s="172"/>
      <c r="Y332" s="172"/>
      <c r="Z332" s="172"/>
      <c r="AA332" s="177"/>
      <c r="AT332" s="178" t="s">
        <v>196</v>
      </c>
      <c r="AU332" s="178" t="s">
        <v>126</v>
      </c>
      <c r="AV332" s="10" t="s">
        <v>126</v>
      </c>
      <c r="AW332" s="10" t="s">
        <v>42</v>
      </c>
      <c r="AX332" s="10" t="s">
        <v>94</v>
      </c>
      <c r="AY332" s="178" t="s">
        <v>188</v>
      </c>
    </row>
    <row r="333" spans="2:65" s="1" customFormat="1" ht="44.25" customHeight="1">
      <c r="B333" s="135"/>
      <c r="C333" s="164" t="s">
        <v>529</v>
      </c>
      <c r="D333" s="164" t="s">
        <v>189</v>
      </c>
      <c r="E333" s="165" t="s">
        <v>530</v>
      </c>
      <c r="F333" s="256" t="s">
        <v>531</v>
      </c>
      <c r="G333" s="256"/>
      <c r="H333" s="256"/>
      <c r="I333" s="256"/>
      <c r="J333" s="166" t="s">
        <v>192</v>
      </c>
      <c r="K333" s="167">
        <v>6.343</v>
      </c>
      <c r="L333" s="257">
        <v>0</v>
      </c>
      <c r="M333" s="257"/>
      <c r="N333" s="258">
        <f>ROUND(L333*K333,2)</f>
        <v>0</v>
      </c>
      <c r="O333" s="258"/>
      <c r="P333" s="258"/>
      <c r="Q333" s="258"/>
      <c r="R333" s="138"/>
      <c r="T333" s="168" t="s">
        <v>5</v>
      </c>
      <c r="U333" s="47" t="s">
        <v>51</v>
      </c>
      <c r="V333" s="39"/>
      <c r="W333" s="169">
        <f>V333*K333</f>
        <v>0</v>
      </c>
      <c r="X333" s="169">
        <v>0</v>
      </c>
      <c r="Y333" s="169">
        <f>X333*K333</f>
        <v>0</v>
      </c>
      <c r="Z333" s="169">
        <v>2.2000000000000002</v>
      </c>
      <c r="AA333" s="170">
        <f>Z333*K333</f>
        <v>13.954600000000001</v>
      </c>
      <c r="AR333" s="20" t="s">
        <v>193</v>
      </c>
      <c r="AT333" s="20" t="s">
        <v>189</v>
      </c>
      <c r="AU333" s="20" t="s">
        <v>126</v>
      </c>
      <c r="AY333" s="20" t="s">
        <v>188</v>
      </c>
      <c r="BE333" s="109">
        <f>IF(U333="základní",N333,0)</f>
        <v>0</v>
      </c>
      <c r="BF333" s="109">
        <f>IF(U333="snížená",N333,0)</f>
        <v>0</v>
      </c>
      <c r="BG333" s="109">
        <f>IF(U333="zákl. přenesená",N333,0)</f>
        <v>0</v>
      </c>
      <c r="BH333" s="109">
        <f>IF(U333="sníž. přenesená",N333,0)</f>
        <v>0</v>
      </c>
      <c r="BI333" s="109">
        <f>IF(U333="nulová",N333,0)</f>
        <v>0</v>
      </c>
      <c r="BJ333" s="20" t="s">
        <v>94</v>
      </c>
      <c r="BK333" s="109">
        <f>ROUND(L333*K333,2)</f>
        <v>0</v>
      </c>
      <c r="BL333" s="20" t="s">
        <v>193</v>
      </c>
      <c r="BM333" s="20" t="s">
        <v>532</v>
      </c>
    </row>
    <row r="334" spans="2:65" s="11" customFormat="1" ht="22.5" customHeight="1">
      <c r="B334" s="179"/>
      <c r="C334" s="180"/>
      <c r="D334" s="180"/>
      <c r="E334" s="181" t="s">
        <v>5</v>
      </c>
      <c r="F334" s="276" t="s">
        <v>474</v>
      </c>
      <c r="G334" s="277"/>
      <c r="H334" s="277"/>
      <c r="I334" s="277"/>
      <c r="J334" s="180"/>
      <c r="K334" s="182" t="s">
        <v>5</v>
      </c>
      <c r="L334" s="180"/>
      <c r="M334" s="180"/>
      <c r="N334" s="180"/>
      <c r="O334" s="180"/>
      <c r="P334" s="180"/>
      <c r="Q334" s="180"/>
      <c r="R334" s="183"/>
      <c r="T334" s="184"/>
      <c r="U334" s="180"/>
      <c r="V334" s="180"/>
      <c r="W334" s="180"/>
      <c r="X334" s="180"/>
      <c r="Y334" s="180"/>
      <c r="Z334" s="180"/>
      <c r="AA334" s="185"/>
      <c r="AT334" s="186" t="s">
        <v>196</v>
      </c>
      <c r="AU334" s="186" t="s">
        <v>126</v>
      </c>
      <c r="AV334" s="11" t="s">
        <v>94</v>
      </c>
      <c r="AW334" s="11" t="s">
        <v>42</v>
      </c>
      <c r="AX334" s="11" t="s">
        <v>86</v>
      </c>
      <c r="AY334" s="186" t="s">
        <v>188</v>
      </c>
    </row>
    <row r="335" spans="2:65" s="10" customFormat="1" ht="22.5" customHeight="1">
      <c r="B335" s="171"/>
      <c r="C335" s="172"/>
      <c r="D335" s="172"/>
      <c r="E335" s="173" t="s">
        <v>5</v>
      </c>
      <c r="F335" s="268" t="s">
        <v>533</v>
      </c>
      <c r="G335" s="269"/>
      <c r="H335" s="269"/>
      <c r="I335" s="269"/>
      <c r="J335" s="172"/>
      <c r="K335" s="174">
        <v>0.62</v>
      </c>
      <c r="L335" s="172"/>
      <c r="M335" s="172"/>
      <c r="N335" s="172"/>
      <c r="O335" s="172"/>
      <c r="P335" s="172"/>
      <c r="Q335" s="172"/>
      <c r="R335" s="175"/>
      <c r="T335" s="176"/>
      <c r="U335" s="172"/>
      <c r="V335" s="172"/>
      <c r="W335" s="172"/>
      <c r="X335" s="172"/>
      <c r="Y335" s="172"/>
      <c r="Z335" s="172"/>
      <c r="AA335" s="177"/>
      <c r="AT335" s="178" t="s">
        <v>196</v>
      </c>
      <c r="AU335" s="178" t="s">
        <v>126</v>
      </c>
      <c r="AV335" s="10" t="s">
        <v>126</v>
      </c>
      <c r="AW335" s="10" t="s">
        <v>42</v>
      </c>
      <c r="AX335" s="10" t="s">
        <v>86</v>
      </c>
      <c r="AY335" s="178" t="s">
        <v>188</v>
      </c>
    </row>
    <row r="336" spans="2:65" s="11" customFormat="1" ht="22.5" customHeight="1">
      <c r="B336" s="179"/>
      <c r="C336" s="180"/>
      <c r="D336" s="180"/>
      <c r="E336" s="181" t="s">
        <v>5</v>
      </c>
      <c r="F336" s="270" t="s">
        <v>534</v>
      </c>
      <c r="G336" s="271"/>
      <c r="H336" s="271"/>
      <c r="I336" s="271"/>
      <c r="J336" s="180"/>
      <c r="K336" s="182" t="s">
        <v>5</v>
      </c>
      <c r="L336" s="180"/>
      <c r="M336" s="180"/>
      <c r="N336" s="180"/>
      <c r="O336" s="180"/>
      <c r="P336" s="180"/>
      <c r="Q336" s="180"/>
      <c r="R336" s="183"/>
      <c r="T336" s="184"/>
      <c r="U336" s="180"/>
      <c r="V336" s="180"/>
      <c r="W336" s="180"/>
      <c r="X336" s="180"/>
      <c r="Y336" s="180"/>
      <c r="Z336" s="180"/>
      <c r="AA336" s="185"/>
      <c r="AT336" s="186" t="s">
        <v>196</v>
      </c>
      <c r="AU336" s="186" t="s">
        <v>126</v>
      </c>
      <c r="AV336" s="11" t="s">
        <v>94</v>
      </c>
      <c r="AW336" s="11" t="s">
        <v>42</v>
      </c>
      <c r="AX336" s="11" t="s">
        <v>86</v>
      </c>
      <c r="AY336" s="186" t="s">
        <v>188</v>
      </c>
    </row>
    <row r="337" spans="2:65" s="10" customFormat="1" ht="31.5" customHeight="1">
      <c r="B337" s="171"/>
      <c r="C337" s="172"/>
      <c r="D337" s="172"/>
      <c r="E337" s="173" t="s">
        <v>5</v>
      </c>
      <c r="F337" s="268" t="s">
        <v>535</v>
      </c>
      <c r="G337" s="269"/>
      <c r="H337" s="269"/>
      <c r="I337" s="269"/>
      <c r="J337" s="172"/>
      <c r="K337" s="174">
        <v>5.7229999999999999</v>
      </c>
      <c r="L337" s="172"/>
      <c r="M337" s="172"/>
      <c r="N337" s="172"/>
      <c r="O337" s="172"/>
      <c r="P337" s="172"/>
      <c r="Q337" s="172"/>
      <c r="R337" s="175"/>
      <c r="T337" s="176"/>
      <c r="U337" s="172"/>
      <c r="V337" s="172"/>
      <c r="W337" s="172"/>
      <c r="X337" s="172"/>
      <c r="Y337" s="172"/>
      <c r="Z337" s="172"/>
      <c r="AA337" s="177"/>
      <c r="AT337" s="178" t="s">
        <v>196</v>
      </c>
      <c r="AU337" s="178" t="s">
        <v>126</v>
      </c>
      <c r="AV337" s="10" t="s">
        <v>126</v>
      </c>
      <c r="AW337" s="10" t="s">
        <v>42</v>
      </c>
      <c r="AX337" s="10" t="s">
        <v>86</v>
      </c>
      <c r="AY337" s="178" t="s">
        <v>188</v>
      </c>
    </row>
    <row r="338" spans="2:65" s="12" customFormat="1" ht="22.5" customHeight="1">
      <c r="B338" s="191"/>
      <c r="C338" s="192"/>
      <c r="D338" s="192"/>
      <c r="E338" s="193" t="s">
        <v>5</v>
      </c>
      <c r="F338" s="272" t="s">
        <v>265</v>
      </c>
      <c r="G338" s="273"/>
      <c r="H338" s="273"/>
      <c r="I338" s="273"/>
      <c r="J338" s="192"/>
      <c r="K338" s="194">
        <v>6.343</v>
      </c>
      <c r="L338" s="192"/>
      <c r="M338" s="192"/>
      <c r="N338" s="192"/>
      <c r="O338" s="192"/>
      <c r="P338" s="192"/>
      <c r="Q338" s="192"/>
      <c r="R338" s="195"/>
      <c r="T338" s="196"/>
      <c r="U338" s="192"/>
      <c r="V338" s="192"/>
      <c r="W338" s="192"/>
      <c r="X338" s="192"/>
      <c r="Y338" s="192"/>
      <c r="Z338" s="192"/>
      <c r="AA338" s="197"/>
      <c r="AT338" s="198" t="s">
        <v>196</v>
      </c>
      <c r="AU338" s="198" t="s">
        <v>126</v>
      </c>
      <c r="AV338" s="12" t="s">
        <v>193</v>
      </c>
      <c r="AW338" s="12" t="s">
        <v>42</v>
      </c>
      <c r="AX338" s="12" t="s">
        <v>94</v>
      </c>
      <c r="AY338" s="198" t="s">
        <v>188</v>
      </c>
    </row>
    <row r="339" spans="2:65" s="1" customFormat="1" ht="31.5" customHeight="1">
      <c r="B339" s="135"/>
      <c r="C339" s="164" t="s">
        <v>536</v>
      </c>
      <c r="D339" s="164" t="s">
        <v>189</v>
      </c>
      <c r="E339" s="165" t="s">
        <v>537</v>
      </c>
      <c r="F339" s="256" t="s">
        <v>538</v>
      </c>
      <c r="G339" s="256"/>
      <c r="H339" s="256"/>
      <c r="I339" s="256"/>
      <c r="J339" s="166" t="s">
        <v>220</v>
      </c>
      <c r="K339" s="167">
        <v>3.22</v>
      </c>
      <c r="L339" s="257">
        <v>0</v>
      </c>
      <c r="M339" s="257"/>
      <c r="N339" s="258">
        <f>ROUND(L339*K339,2)</f>
        <v>0</v>
      </c>
      <c r="O339" s="258"/>
      <c r="P339" s="258"/>
      <c r="Q339" s="258"/>
      <c r="R339" s="138"/>
      <c r="T339" s="168" t="s">
        <v>5</v>
      </c>
      <c r="U339" s="47" t="s">
        <v>51</v>
      </c>
      <c r="V339" s="39"/>
      <c r="W339" s="169">
        <f>V339*K339</f>
        <v>0</v>
      </c>
      <c r="X339" s="169">
        <v>0</v>
      </c>
      <c r="Y339" s="169">
        <f>X339*K339</f>
        <v>0</v>
      </c>
      <c r="Z339" s="169">
        <v>3.5000000000000003E-2</v>
      </c>
      <c r="AA339" s="170">
        <f>Z339*K339</f>
        <v>0.11270000000000002</v>
      </c>
      <c r="AR339" s="20" t="s">
        <v>193</v>
      </c>
      <c r="AT339" s="20" t="s">
        <v>189</v>
      </c>
      <c r="AU339" s="20" t="s">
        <v>126</v>
      </c>
      <c r="AY339" s="20" t="s">
        <v>188</v>
      </c>
      <c r="BE339" s="109">
        <f>IF(U339="základní",N339,0)</f>
        <v>0</v>
      </c>
      <c r="BF339" s="109">
        <f>IF(U339="snížená",N339,0)</f>
        <v>0</v>
      </c>
      <c r="BG339" s="109">
        <f>IF(U339="zákl. přenesená",N339,0)</f>
        <v>0</v>
      </c>
      <c r="BH339" s="109">
        <f>IF(U339="sníž. přenesená",N339,0)</f>
        <v>0</v>
      </c>
      <c r="BI339" s="109">
        <f>IF(U339="nulová",N339,0)</f>
        <v>0</v>
      </c>
      <c r="BJ339" s="20" t="s">
        <v>94</v>
      </c>
      <c r="BK339" s="109">
        <f>ROUND(L339*K339,2)</f>
        <v>0</v>
      </c>
      <c r="BL339" s="20" t="s">
        <v>193</v>
      </c>
      <c r="BM339" s="20" t="s">
        <v>539</v>
      </c>
    </row>
    <row r="340" spans="2:65" s="11" customFormat="1" ht="31.5" customHeight="1">
      <c r="B340" s="179"/>
      <c r="C340" s="180"/>
      <c r="D340" s="180"/>
      <c r="E340" s="181" t="s">
        <v>5</v>
      </c>
      <c r="F340" s="276" t="s">
        <v>540</v>
      </c>
      <c r="G340" s="277"/>
      <c r="H340" s="277"/>
      <c r="I340" s="277"/>
      <c r="J340" s="180"/>
      <c r="K340" s="182" t="s">
        <v>5</v>
      </c>
      <c r="L340" s="180"/>
      <c r="M340" s="180"/>
      <c r="N340" s="180"/>
      <c r="O340" s="180"/>
      <c r="P340" s="180"/>
      <c r="Q340" s="180"/>
      <c r="R340" s="183"/>
      <c r="T340" s="184"/>
      <c r="U340" s="180"/>
      <c r="V340" s="180"/>
      <c r="W340" s="180"/>
      <c r="X340" s="180"/>
      <c r="Y340" s="180"/>
      <c r="Z340" s="180"/>
      <c r="AA340" s="185"/>
      <c r="AT340" s="186" t="s">
        <v>196</v>
      </c>
      <c r="AU340" s="186" t="s">
        <v>126</v>
      </c>
      <c r="AV340" s="11" t="s">
        <v>94</v>
      </c>
      <c r="AW340" s="11" t="s">
        <v>42</v>
      </c>
      <c r="AX340" s="11" t="s">
        <v>86</v>
      </c>
      <c r="AY340" s="186" t="s">
        <v>188</v>
      </c>
    </row>
    <row r="341" spans="2:65" s="10" customFormat="1" ht="22.5" customHeight="1">
      <c r="B341" s="171"/>
      <c r="C341" s="172"/>
      <c r="D341" s="172"/>
      <c r="E341" s="173" t="s">
        <v>5</v>
      </c>
      <c r="F341" s="268" t="s">
        <v>541</v>
      </c>
      <c r="G341" s="269"/>
      <c r="H341" s="269"/>
      <c r="I341" s="269"/>
      <c r="J341" s="172"/>
      <c r="K341" s="174">
        <v>3.22</v>
      </c>
      <c r="L341" s="172"/>
      <c r="M341" s="172"/>
      <c r="N341" s="172"/>
      <c r="O341" s="172"/>
      <c r="P341" s="172"/>
      <c r="Q341" s="172"/>
      <c r="R341" s="175"/>
      <c r="T341" s="176"/>
      <c r="U341" s="172"/>
      <c r="V341" s="172"/>
      <c r="W341" s="172"/>
      <c r="X341" s="172"/>
      <c r="Y341" s="172"/>
      <c r="Z341" s="172"/>
      <c r="AA341" s="177"/>
      <c r="AT341" s="178" t="s">
        <v>196</v>
      </c>
      <c r="AU341" s="178" t="s">
        <v>126</v>
      </c>
      <c r="AV341" s="10" t="s">
        <v>126</v>
      </c>
      <c r="AW341" s="10" t="s">
        <v>42</v>
      </c>
      <c r="AX341" s="10" t="s">
        <v>94</v>
      </c>
      <c r="AY341" s="178" t="s">
        <v>188</v>
      </c>
    </row>
    <row r="342" spans="2:65" s="1" customFormat="1" ht="22.5" customHeight="1">
      <c r="B342" s="135"/>
      <c r="C342" s="164" t="s">
        <v>542</v>
      </c>
      <c r="D342" s="164" t="s">
        <v>189</v>
      </c>
      <c r="E342" s="165" t="s">
        <v>543</v>
      </c>
      <c r="F342" s="256" t="s">
        <v>544</v>
      </c>
      <c r="G342" s="256"/>
      <c r="H342" s="256"/>
      <c r="I342" s="256"/>
      <c r="J342" s="166" t="s">
        <v>348</v>
      </c>
      <c r="K342" s="167">
        <v>25.7</v>
      </c>
      <c r="L342" s="257">
        <v>0</v>
      </c>
      <c r="M342" s="257"/>
      <c r="N342" s="258">
        <f>ROUND(L342*K342,2)</f>
        <v>0</v>
      </c>
      <c r="O342" s="258"/>
      <c r="P342" s="258"/>
      <c r="Q342" s="258"/>
      <c r="R342" s="138"/>
      <c r="T342" s="168" t="s">
        <v>5</v>
      </c>
      <c r="U342" s="47" t="s">
        <v>51</v>
      </c>
      <c r="V342" s="39"/>
      <c r="W342" s="169">
        <f>V342*K342</f>
        <v>0</v>
      </c>
      <c r="X342" s="169">
        <v>0</v>
      </c>
      <c r="Y342" s="169">
        <f>X342*K342</f>
        <v>0</v>
      </c>
      <c r="Z342" s="169">
        <v>8.9999999999999993E-3</v>
      </c>
      <c r="AA342" s="170">
        <f>Z342*K342</f>
        <v>0.23129999999999998</v>
      </c>
      <c r="AR342" s="20" t="s">
        <v>193</v>
      </c>
      <c r="AT342" s="20" t="s">
        <v>189</v>
      </c>
      <c r="AU342" s="20" t="s">
        <v>126</v>
      </c>
      <c r="AY342" s="20" t="s">
        <v>188</v>
      </c>
      <c r="BE342" s="109">
        <f>IF(U342="základní",N342,0)</f>
        <v>0</v>
      </c>
      <c r="BF342" s="109">
        <f>IF(U342="snížená",N342,0)</f>
        <v>0</v>
      </c>
      <c r="BG342" s="109">
        <f>IF(U342="zákl. přenesená",N342,0)</f>
        <v>0</v>
      </c>
      <c r="BH342" s="109">
        <f>IF(U342="sníž. přenesená",N342,0)</f>
        <v>0</v>
      </c>
      <c r="BI342" s="109">
        <f>IF(U342="nulová",N342,0)</f>
        <v>0</v>
      </c>
      <c r="BJ342" s="20" t="s">
        <v>94</v>
      </c>
      <c r="BK342" s="109">
        <f>ROUND(L342*K342,2)</f>
        <v>0</v>
      </c>
      <c r="BL342" s="20" t="s">
        <v>193</v>
      </c>
      <c r="BM342" s="20" t="s">
        <v>545</v>
      </c>
    </row>
    <row r="343" spans="2:65" s="10" customFormat="1" ht="22.5" customHeight="1">
      <c r="B343" s="171"/>
      <c r="C343" s="172"/>
      <c r="D343" s="172"/>
      <c r="E343" s="173" t="s">
        <v>5</v>
      </c>
      <c r="F343" s="274" t="s">
        <v>546</v>
      </c>
      <c r="G343" s="275"/>
      <c r="H343" s="275"/>
      <c r="I343" s="275"/>
      <c r="J343" s="172"/>
      <c r="K343" s="174">
        <v>25.7</v>
      </c>
      <c r="L343" s="172"/>
      <c r="M343" s="172"/>
      <c r="N343" s="172"/>
      <c r="O343" s="172"/>
      <c r="P343" s="172"/>
      <c r="Q343" s="172"/>
      <c r="R343" s="175"/>
      <c r="T343" s="176"/>
      <c r="U343" s="172"/>
      <c r="V343" s="172"/>
      <c r="W343" s="172"/>
      <c r="X343" s="172"/>
      <c r="Y343" s="172"/>
      <c r="Z343" s="172"/>
      <c r="AA343" s="177"/>
      <c r="AT343" s="178" t="s">
        <v>196</v>
      </c>
      <c r="AU343" s="178" t="s">
        <v>126</v>
      </c>
      <c r="AV343" s="10" t="s">
        <v>126</v>
      </c>
      <c r="AW343" s="10" t="s">
        <v>42</v>
      </c>
      <c r="AX343" s="10" t="s">
        <v>94</v>
      </c>
      <c r="AY343" s="178" t="s">
        <v>188</v>
      </c>
    </row>
    <row r="344" spans="2:65" s="1" customFormat="1" ht="31.5" customHeight="1">
      <c r="B344" s="135"/>
      <c r="C344" s="164" t="s">
        <v>547</v>
      </c>
      <c r="D344" s="164" t="s">
        <v>189</v>
      </c>
      <c r="E344" s="165" t="s">
        <v>548</v>
      </c>
      <c r="F344" s="256" t="s">
        <v>549</v>
      </c>
      <c r="G344" s="256"/>
      <c r="H344" s="256"/>
      <c r="I344" s="256"/>
      <c r="J344" s="166" t="s">
        <v>192</v>
      </c>
      <c r="K344" s="167">
        <v>31.777999999999999</v>
      </c>
      <c r="L344" s="257">
        <v>0</v>
      </c>
      <c r="M344" s="257"/>
      <c r="N344" s="258">
        <f>ROUND(L344*K344,2)</f>
        <v>0</v>
      </c>
      <c r="O344" s="258"/>
      <c r="P344" s="258"/>
      <c r="Q344" s="258"/>
      <c r="R344" s="138"/>
      <c r="T344" s="168" t="s">
        <v>5</v>
      </c>
      <c r="U344" s="47" t="s">
        <v>51</v>
      </c>
      <c r="V344" s="39"/>
      <c r="W344" s="169">
        <f>V344*K344</f>
        <v>0</v>
      </c>
      <c r="X344" s="169">
        <v>0</v>
      </c>
      <c r="Y344" s="169">
        <f>X344*K344</f>
        <v>0</v>
      </c>
      <c r="Z344" s="169">
        <v>1.4</v>
      </c>
      <c r="AA344" s="170">
        <f>Z344*K344</f>
        <v>44.489199999999997</v>
      </c>
      <c r="AR344" s="20" t="s">
        <v>193</v>
      </c>
      <c r="AT344" s="20" t="s">
        <v>189</v>
      </c>
      <c r="AU344" s="20" t="s">
        <v>126</v>
      </c>
      <c r="AY344" s="20" t="s">
        <v>188</v>
      </c>
      <c r="BE344" s="109">
        <f>IF(U344="základní",N344,0)</f>
        <v>0</v>
      </c>
      <c r="BF344" s="109">
        <f>IF(U344="snížená",N344,0)</f>
        <v>0</v>
      </c>
      <c r="BG344" s="109">
        <f>IF(U344="zákl. přenesená",N344,0)</f>
        <v>0</v>
      </c>
      <c r="BH344" s="109">
        <f>IF(U344="sníž. přenesená",N344,0)</f>
        <v>0</v>
      </c>
      <c r="BI344" s="109">
        <f>IF(U344="nulová",N344,0)</f>
        <v>0</v>
      </c>
      <c r="BJ344" s="20" t="s">
        <v>94</v>
      </c>
      <c r="BK344" s="109">
        <f>ROUND(L344*K344,2)</f>
        <v>0</v>
      </c>
      <c r="BL344" s="20" t="s">
        <v>193</v>
      </c>
      <c r="BM344" s="20" t="s">
        <v>550</v>
      </c>
    </row>
    <row r="345" spans="2:65" s="11" customFormat="1" ht="22.5" customHeight="1">
      <c r="B345" s="179"/>
      <c r="C345" s="180"/>
      <c r="D345" s="180"/>
      <c r="E345" s="181" t="s">
        <v>5</v>
      </c>
      <c r="F345" s="276" t="s">
        <v>551</v>
      </c>
      <c r="G345" s="277"/>
      <c r="H345" s="277"/>
      <c r="I345" s="277"/>
      <c r="J345" s="180"/>
      <c r="K345" s="182" t="s">
        <v>5</v>
      </c>
      <c r="L345" s="180"/>
      <c r="M345" s="180"/>
      <c r="N345" s="180"/>
      <c r="O345" s="180"/>
      <c r="P345" s="180"/>
      <c r="Q345" s="180"/>
      <c r="R345" s="183"/>
      <c r="T345" s="184"/>
      <c r="U345" s="180"/>
      <c r="V345" s="180"/>
      <c r="W345" s="180"/>
      <c r="X345" s="180"/>
      <c r="Y345" s="180"/>
      <c r="Z345" s="180"/>
      <c r="AA345" s="185"/>
      <c r="AT345" s="186" t="s">
        <v>196</v>
      </c>
      <c r="AU345" s="186" t="s">
        <v>126</v>
      </c>
      <c r="AV345" s="11" t="s">
        <v>94</v>
      </c>
      <c r="AW345" s="11" t="s">
        <v>42</v>
      </c>
      <c r="AX345" s="11" t="s">
        <v>86</v>
      </c>
      <c r="AY345" s="186" t="s">
        <v>188</v>
      </c>
    </row>
    <row r="346" spans="2:65" s="10" customFormat="1" ht="31.5" customHeight="1">
      <c r="B346" s="171"/>
      <c r="C346" s="172"/>
      <c r="D346" s="172"/>
      <c r="E346" s="173" t="s">
        <v>5</v>
      </c>
      <c r="F346" s="268" t="s">
        <v>552</v>
      </c>
      <c r="G346" s="269"/>
      <c r="H346" s="269"/>
      <c r="I346" s="269"/>
      <c r="J346" s="172"/>
      <c r="K346" s="174">
        <v>31.777999999999999</v>
      </c>
      <c r="L346" s="172"/>
      <c r="M346" s="172"/>
      <c r="N346" s="172"/>
      <c r="O346" s="172"/>
      <c r="P346" s="172"/>
      <c r="Q346" s="172"/>
      <c r="R346" s="175"/>
      <c r="T346" s="176"/>
      <c r="U346" s="172"/>
      <c r="V346" s="172"/>
      <c r="W346" s="172"/>
      <c r="X346" s="172"/>
      <c r="Y346" s="172"/>
      <c r="Z346" s="172"/>
      <c r="AA346" s="177"/>
      <c r="AT346" s="178" t="s">
        <v>196</v>
      </c>
      <c r="AU346" s="178" t="s">
        <v>126</v>
      </c>
      <c r="AV346" s="10" t="s">
        <v>126</v>
      </c>
      <c r="AW346" s="10" t="s">
        <v>42</v>
      </c>
      <c r="AX346" s="10" t="s">
        <v>94</v>
      </c>
      <c r="AY346" s="178" t="s">
        <v>188</v>
      </c>
    </row>
    <row r="347" spans="2:65" s="1" customFormat="1" ht="31.5" customHeight="1">
      <c r="B347" s="135"/>
      <c r="C347" s="164" t="s">
        <v>553</v>
      </c>
      <c r="D347" s="164" t="s">
        <v>189</v>
      </c>
      <c r="E347" s="165" t="s">
        <v>554</v>
      </c>
      <c r="F347" s="256" t="s">
        <v>555</v>
      </c>
      <c r="G347" s="256"/>
      <c r="H347" s="256"/>
      <c r="I347" s="256"/>
      <c r="J347" s="166" t="s">
        <v>220</v>
      </c>
      <c r="K347" s="167">
        <v>4.5</v>
      </c>
      <c r="L347" s="257">
        <v>0</v>
      </c>
      <c r="M347" s="257"/>
      <c r="N347" s="258">
        <f>ROUND(L347*K347,2)</f>
        <v>0</v>
      </c>
      <c r="O347" s="258"/>
      <c r="P347" s="258"/>
      <c r="Q347" s="258"/>
      <c r="R347" s="138"/>
      <c r="T347" s="168" t="s">
        <v>5</v>
      </c>
      <c r="U347" s="47" t="s">
        <v>51</v>
      </c>
      <c r="V347" s="39"/>
      <c r="W347" s="169">
        <f>V347*K347</f>
        <v>0</v>
      </c>
      <c r="X347" s="169">
        <v>0</v>
      </c>
      <c r="Y347" s="169">
        <f>X347*K347</f>
        <v>0</v>
      </c>
      <c r="Z347" s="169">
        <v>1.7000000000000001E-2</v>
      </c>
      <c r="AA347" s="170">
        <f>Z347*K347</f>
        <v>7.6500000000000012E-2</v>
      </c>
      <c r="AR347" s="20" t="s">
        <v>193</v>
      </c>
      <c r="AT347" s="20" t="s">
        <v>189</v>
      </c>
      <c r="AU347" s="20" t="s">
        <v>126</v>
      </c>
      <c r="AY347" s="20" t="s">
        <v>188</v>
      </c>
      <c r="BE347" s="109">
        <f>IF(U347="základní",N347,0)</f>
        <v>0</v>
      </c>
      <c r="BF347" s="109">
        <f>IF(U347="snížená",N347,0)</f>
        <v>0</v>
      </c>
      <c r="BG347" s="109">
        <f>IF(U347="zákl. přenesená",N347,0)</f>
        <v>0</v>
      </c>
      <c r="BH347" s="109">
        <f>IF(U347="sníž. přenesená",N347,0)</f>
        <v>0</v>
      </c>
      <c r="BI347" s="109">
        <f>IF(U347="nulová",N347,0)</f>
        <v>0</v>
      </c>
      <c r="BJ347" s="20" t="s">
        <v>94</v>
      </c>
      <c r="BK347" s="109">
        <f>ROUND(L347*K347,2)</f>
        <v>0</v>
      </c>
      <c r="BL347" s="20" t="s">
        <v>193</v>
      </c>
      <c r="BM347" s="20" t="s">
        <v>556</v>
      </c>
    </row>
    <row r="348" spans="2:65" s="10" customFormat="1" ht="22.5" customHeight="1">
      <c r="B348" s="171"/>
      <c r="C348" s="172"/>
      <c r="D348" s="172"/>
      <c r="E348" s="173" t="s">
        <v>5</v>
      </c>
      <c r="F348" s="274" t="s">
        <v>557</v>
      </c>
      <c r="G348" s="275"/>
      <c r="H348" s="275"/>
      <c r="I348" s="275"/>
      <c r="J348" s="172"/>
      <c r="K348" s="174">
        <v>4.5</v>
      </c>
      <c r="L348" s="172"/>
      <c r="M348" s="172"/>
      <c r="N348" s="172"/>
      <c r="O348" s="172"/>
      <c r="P348" s="172"/>
      <c r="Q348" s="172"/>
      <c r="R348" s="175"/>
      <c r="T348" s="176"/>
      <c r="U348" s="172"/>
      <c r="V348" s="172"/>
      <c r="W348" s="172"/>
      <c r="X348" s="172"/>
      <c r="Y348" s="172"/>
      <c r="Z348" s="172"/>
      <c r="AA348" s="177"/>
      <c r="AT348" s="178" t="s">
        <v>196</v>
      </c>
      <c r="AU348" s="178" t="s">
        <v>126</v>
      </c>
      <c r="AV348" s="10" t="s">
        <v>126</v>
      </c>
      <c r="AW348" s="10" t="s">
        <v>42</v>
      </c>
      <c r="AX348" s="10" t="s">
        <v>94</v>
      </c>
      <c r="AY348" s="178" t="s">
        <v>188</v>
      </c>
    </row>
    <row r="349" spans="2:65" s="1" customFormat="1" ht="22.5" customHeight="1">
      <c r="B349" s="135"/>
      <c r="C349" s="164" t="s">
        <v>558</v>
      </c>
      <c r="D349" s="164" t="s">
        <v>189</v>
      </c>
      <c r="E349" s="165" t="s">
        <v>559</v>
      </c>
      <c r="F349" s="256" t="s">
        <v>560</v>
      </c>
      <c r="G349" s="256"/>
      <c r="H349" s="256"/>
      <c r="I349" s="256"/>
      <c r="J349" s="166" t="s">
        <v>220</v>
      </c>
      <c r="K349" s="167">
        <v>10</v>
      </c>
      <c r="L349" s="257">
        <v>0</v>
      </c>
      <c r="M349" s="257"/>
      <c r="N349" s="258">
        <f>ROUND(L349*K349,2)</f>
        <v>0</v>
      </c>
      <c r="O349" s="258"/>
      <c r="P349" s="258"/>
      <c r="Q349" s="258"/>
      <c r="R349" s="138"/>
      <c r="T349" s="168" t="s">
        <v>5</v>
      </c>
      <c r="U349" s="47" t="s">
        <v>51</v>
      </c>
      <c r="V349" s="39"/>
      <c r="W349" s="169">
        <f>V349*K349</f>
        <v>0</v>
      </c>
      <c r="X349" s="169">
        <v>0</v>
      </c>
      <c r="Y349" s="169">
        <f>X349*K349</f>
        <v>0</v>
      </c>
      <c r="Z349" s="169">
        <v>7.5999999999999998E-2</v>
      </c>
      <c r="AA349" s="170">
        <f>Z349*K349</f>
        <v>0.76</v>
      </c>
      <c r="AR349" s="20" t="s">
        <v>193</v>
      </c>
      <c r="AT349" s="20" t="s">
        <v>189</v>
      </c>
      <c r="AU349" s="20" t="s">
        <v>126</v>
      </c>
      <c r="AY349" s="20" t="s">
        <v>188</v>
      </c>
      <c r="BE349" s="109">
        <f>IF(U349="základní",N349,0)</f>
        <v>0</v>
      </c>
      <c r="BF349" s="109">
        <f>IF(U349="snížená",N349,0)</f>
        <v>0</v>
      </c>
      <c r="BG349" s="109">
        <f>IF(U349="zákl. přenesená",N349,0)</f>
        <v>0</v>
      </c>
      <c r="BH349" s="109">
        <f>IF(U349="sníž. přenesená",N349,0)</f>
        <v>0</v>
      </c>
      <c r="BI349" s="109">
        <f>IF(U349="nulová",N349,0)</f>
        <v>0</v>
      </c>
      <c r="BJ349" s="20" t="s">
        <v>94</v>
      </c>
      <c r="BK349" s="109">
        <f>ROUND(L349*K349,2)</f>
        <v>0</v>
      </c>
      <c r="BL349" s="20" t="s">
        <v>193</v>
      </c>
      <c r="BM349" s="20" t="s">
        <v>561</v>
      </c>
    </row>
    <row r="350" spans="2:65" s="10" customFormat="1" ht="22.5" customHeight="1">
      <c r="B350" s="171"/>
      <c r="C350" s="172"/>
      <c r="D350" s="172"/>
      <c r="E350" s="173" t="s">
        <v>5</v>
      </c>
      <c r="F350" s="274" t="s">
        <v>562</v>
      </c>
      <c r="G350" s="275"/>
      <c r="H350" s="275"/>
      <c r="I350" s="275"/>
      <c r="J350" s="172"/>
      <c r="K350" s="174">
        <v>10</v>
      </c>
      <c r="L350" s="172"/>
      <c r="M350" s="172"/>
      <c r="N350" s="172"/>
      <c r="O350" s="172"/>
      <c r="P350" s="172"/>
      <c r="Q350" s="172"/>
      <c r="R350" s="175"/>
      <c r="T350" s="176"/>
      <c r="U350" s="172"/>
      <c r="V350" s="172"/>
      <c r="W350" s="172"/>
      <c r="X350" s="172"/>
      <c r="Y350" s="172"/>
      <c r="Z350" s="172"/>
      <c r="AA350" s="177"/>
      <c r="AT350" s="178" t="s">
        <v>196</v>
      </c>
      <c r="AU350" s="178" t="s">
        <v>126</v>
      </c>
      <c r="AV350" s="10" t="s">
        <v>126</v>
      </c>
      <c r="AW350" s="10" t="s">
        <v>42</v>
      </c>
      <c r="AX350" s="10" t="s">
        <v>94</v>
      </c>
      <c r="AY350" s="178" t="s">
        <v>188</v>
      </c>
    </row>
    <row r="351" spans="2:65" s="1" customFormat="1" ht="31.5" customHeight="1">
      <c r="B351" s="135"/>
      <c r="C351" s="164" t="s">
        <v>563</v>
      </c>
      <c r="D351" s="164" t="s">
        <v>189</v>
      </c>
      <c r="E351" s="165" t="s">
        <v>564</v>
      </c>
      <c r="F351" s="256" t="s">
        <v>565</v>
      </c>
      <c r="G351" s="256"/>
      <c r="H351" s="256"/>
      <c r="I351" s="256"/>
      <c r="J351" s="166" t="s">
        <v>192</v>
      </c>
      <c r="K351" s="167">
        <v>1.3859999999999999</v>
      </c>
      <c r="L351" s="257">
        <v>0</v>
      </c>
      <c r="M351" s="257"/>
      <c r="N351" s="258">
        <f>ROUND(L351*K351,2)</f>
        <v>0</v>
      </c>
      <c r="O351" s="258"/>
      <c r="P351" s="258"/>
      <c r="Q351" s="258"/>
      <c r="R351" s="138"/>
      <c r="T351" s="168" t="s">
        <v>5</v>
      </c>
      <c r="U351" s="47" t="s">
        <v>51</v>
      </c>
      <c r="V351" s="39"/>
      <c r="W351" s="169">
        <f>V351*K351</f>
        <v>0</v>
      </c>
      <c r="X351" s="169">
        <v>0</v>
      </c>
      <c r="Y351" s="169">
        <f>X351*K351</f>
        <v>0</v>
      </c>
      <c r="Z351" s="169">
        <v>1.8</v>
      </c>
      <c r="AA351" s="170">
        <f>Z351*K351</f>
        <v>2.4947999999999997</v>
      </c>
      <c r="AR351" s="20" t="s">
        <v>193</v>
      </c>
      <c r="AT351" s="20" t="s">
        <v>189</v>
      </c>
      <c r="AU351" s="20" t="s">
        <v>126</v>
      </c>
      <c r="AY351" s="20" t="s">
        <v>188</v>
      </c>
      <c r="BE351" s="109">
        <f>IF(U351="základní",N351,0)</f>
        <v>0</v>
      </c>
      <c r="BF351" s="109">
        <f>IF(U351="snížená",N351,0)</f>
        <v>0</v>
      </c>
      <c r="BG351" s="109">
        <f>IF(U351="zákl. přenesená",N351,0)</f>
        <v>0</v>
      </c>
      <c r="BH351" s="109">
        <f>IF(U351="sníž. přenesená",N351,0)</f>
        <v>0</v>
      </c>
      <c r="BI351" s="109">
        <f>IF(U351="nulová",N351,0)</f>
        <v>0</v>
      </c>
      <c r="BJ351" s="20" t="s">
        <v>94</v>
      </c>
      <c r="BK351" s="109">
        <f>ROUND(L351*K351,2)</f>
        <v>0</v>
      </c>
      <c r="BL351" s="20" t="s">
        <v>193</v>
      </c>
      <c r="BM351" s="20" t="s">
        <v>566</v>
      </c>
    </row>
    <row r="352" spans="2:65" s="11" customFormat="1" ht="22.5" customHeight="1">
      <c r="B352" s="179"/>
      <c r="C352" s="180"/>
      <c r="D352" s="180"/>
      <c r="E352" s="181" t="s">
        <v>5</v>
      </c>
      <c r="F352" s="276" t="s">
        <v>567</v>
      </c>
      <c r="G352" s="277"/>
      <c r="H352" s="277"/>
      <c r="I352" s="277"/>
      <c r="J352" s="180"/>
      <c r="K352" s="182" t="s">
        <v>5</v>
      </c>
      <c r="L352" s="180"/>
      <c r="M352" s="180"/>
      <c r="N352" s="180"/>
      <c r="O352" s="180"/>
      <c r="P352" s="180"/>
      <c r="Q352" s="180"/>
      <c r="R352" s="183"/>
      <c r="T352" s="184"/>
      <c r="U352" s="180"/>
      <c r="V352" s="180"/>
      <c r="W352" s="180"/>
      <c r="X352" s="180"/>
      <c r="Y352" s="180"/>
      <c r="Z352" s="180"/>
      <c r="AA352" s="185"/>
      <c r="AT352" s="186" t="s">
        <v>196</v>
      </c>
      <c r="AU352" s="186" t="s">
        <v>126</v>
      </c>
      <c r="AV352" s="11" t="s">
        <v>94</v>
      </c>
      <c r="AW352" s="11" t="s">
        <v>42</v>
      </c>
      <c r="AX352" s="11" t="s">
        <v>86</v>
      </c>
      <c r="AY352" s="186" t="s">
        <v>188</v>
      </c>
    </row>
    <row r="353" spans="2:65" s="10" customFormat="1" ht="22.5" customHeight="1">
      <c r="B353" s="171"/>
      <c r="C353" s="172"/>
      <c r="D353" s="172"/>
      <c r="E353" s="173" t="s">
        <v>5</v>
      </c>
      <c r="F353" s="268" t="s">
        <v>568</v>
      </c>
      <c r="G353" s="269"/>
      <c r="H353" s="269"/>
      <c r="I353" s="269"/>
      <c r="J353" s="172"/>
      <c r="K353" s="174">
        <v>1.3859999999999999</v>
      </c>
      <c r="L353" s="172"/>
      <c r="M353" s="172"/>
      <c r="N353" s="172"/>
      <c r="O353" s="172"/>
      <c r="P353" s="172"/>
      <c r="Q353" s="172"/>
      <c r="R353" s="175"/>
      <c r="T353" s="176"/>
      <c r="U353" s="172"/>
      <c r="V353" s="172"/>
      <c r="W353" s="172"/>
      <c r="X353" s="172"/>
      <c r="Y353" s="172"/>
      <c r="Z353" s="172"/>
      <c r="AA353" s="177"/>
      <c r="AT353" s="178" t="s">
        <v>196</v>
      </c>
      <c r="AU353" s="178" t="s">
        <v>126</v>
      </c>
      <c r="AV353" s="10" t="s">
        <v>126</v>
      </c>
      <c r="AW353" s="10" t="s">
        <v>42</v>
      </c>
      <c r="AX353" s="10" t="s">
        <v>94</v>
      </c>
      <c r="AY353" s="178" t="s">
        <v>188</v>
      </c>
    </row>
    <row r="354" spans="2:65" s="1" customFormat="1" ht="31.5" customHeight="1">
      <c r="B354" s="135"/>
      <c r="C354" s="164" t="s">
        <v>569</v>
      </c>
      <c r="D354" s="164" t="s">
        <v>189</v>
      </c>
      <c r="E354" s="165" t="s">
        <v>570</v>
      </c>
      <c r="F354" s="256" t="s">
        <v>571</v>
      </c>
      <c r="G354" s="256"/>
      <c r="H354" s="256"/>
      <c r="I354" s="256"/>
      <c r="J354" s="166" t="s">
        <v>236</v>
      </c>
      <c r="K354" s="167">
        <v>65</v>
      </c>
      <c r="L354" s="257">
        <v>0</v>
      </c>
      <c r="M354" s="257"/>
      <c r="N354" s="258">
        <f>ROUND(L354*K354,2)</f>
        <v>0</v>
      </c>
      <c r="O354" s="258"/>
      <c r="P354" s="258"/>
      <c r="Q354" s="258"/>
      <c r="R354" s="138"/>
      <c r="T354" s="168" t="s">
        <v>5</v>
      </c>
      <c r="U354" s="47" t="s">
        <v>51</v>
      </c>
      <c r="V354" s="39"/>
      <c r="W354" s="169">
        <f>V354*K354</f>
        <v>0</v>
      </c>
      <c r="X354" s="169">
        <v>0</v>
      </c>
      <c r="Y354" s="169">
        <f>X354*K354</f>
        <v>0</v>
      </c>
      <c r="Z354" s="169">
        <v>3.1E-2</v>
      </c>
      <c r="AA354" s="170">
        <f>Z354*K354</f>
        <v>2.0150000000000001</v>
      </c>
      <c r="AR354" s="20" t="s">
        <v>193</v>
      </c>
      <c r="AT354" s="20" t="s">
        <v>189</v>
      </c>
      <c r="AU354" s="20" t="s">
        <v>126</v>
      </c>
      <c r="AY354" s="20" t="s">
        <v>188</v>
      </c>
      <c r="BE354" s="109">
        <f>IF(U354="základní",N354,0)</f>
        <v>0</v>
      </c>
      <c r="BF354" s="109">
        <f>IF(U354="snížená",N354,0)</f>
        <v>0</v>
      </c>
      <c r="BG354" s="109">
        <f>IF(U354="zákl. přenesená",N354,0)</f>
        <v>0</v>
      </c>
      <c r="BH354" s="109">
        <f>IF(U354="sníž. přenesená",N354,0)</f>
        <v>0</v>
      </c>
      <c r="BI354" s="109">
        <f>IF(U354="nulová",N354,0)</f>
        <v>0</v>
      </c>
      <c r="BJ354" s="20" t="s">
        <v>94</v>
      </c>
      <c r="BK354" s="109">
        <f>ROUND(L354*K354,2)</f>
        <v>0</v>
      </c>
      <c r="BL354" s="20" t="s">
        <v>193</v>
      </c>
      <c r="BM354" s="20" t="s">
        <v>572</v>
      </c>
    </row>
    <row r="355" spans="2:65" s="11" customFormat="1" ht="31.5" customHeight="1">
      <c r="B355" s="179"/>
      <c r="C355" s="180"/>
      <c r="D355" s="180"/>
      <c r="E355" s="181" t="s">
        <v>5</v>
      </c>
      <c r="F355" s="276" t="s">
        <v>573</v>
      </c>
      <c r="G355" s="277"/>
      <c r="H355" s="277"/>
      <c r="I355" s="277"/>
      <c r="J355" s="180"/>
      <c r="K355" s="182" t="s">
        <v>5</v>
      </c>
      <c r="L355" s="180"/>
      <c r="M355" s="180"/>
      <c r="N355" s="180"/>
      <c r="O355" s="180"/>
      <c r="P355" s="180"/>
      <c r="Q355" s="180"/>
      <c r="R355" s="183"/>
      <c r="T355" s="184"/>
      <c r="U355" s="180"/>
      <c r="V355" s="180"/>
      <c r="W355" s="180"/>
      <c r="X355" s="180"/>
      <c r="Y355" s="180"/>
      <c r="Z355" s="180"/>
      <c r="AA355" s="185"/>
      <c r="AT355" s="186" t="s">
        <v>196</v>
      </c>
      <c r="AU355" s="186" t="s">
        <v>126</v>
      </c>
      <c r="AV355" s="11" t="s">
        <v>94</v>
      </c>
      <c r="AW355" s="11" t="s">
        <v>42</v>
      </c>
      <c r="AX355" s="11" t="s">
        <v>86</v>
      </c>
      <c r="AY355" s="186" t="s">
        <v>188</v>
      </c>
    </row>
    <row r="356" spans="2:65" s="10" customFormat="1" ht="22.5" customHeight="1">
      <c r="B356" s="171"/>
      <c r="C356" s="172"/>
      <c r="D356" s="172"/>
      <c r="E356" s="173" t="s">
        <v>5</v>
      </c>
      <c r="F356" s="268" t="s">
        <v>574</v>
      </c>
      <c r="G356" s="269"/>
      <c r="H356" s="269"/>
      <c r="I356" s="269"/>
      <c r="J356" s="172"/>
      <c r="K356" s="174">
        <v>65</v>
      </c>
      <c r="L356" s="172"/>
      <c r="M356" s="172"/>
      <c r="N356" s="172"/>
      <c r="O356" s="172"/>
      <c r="P356" s="172"/>
      <c r="Q356" s="172"/>
      <c r="R356" s="175"/>
      <c r="T356" s="176"/>
      <c r="U356" s="172"/>
      <c r="V356" s="172"/>
      <c r="W356" s="172"/>
      <c r="X356" s="172"/>
      <c r="Y356" s="172"/>
      <c r="Z356" s="172"/>
      <c r="AA356" s="177"/>
      <c r="AT356" s="178" t="s">
        <v>196</v>
      </c>
      <c r="AU356" s="178" t="s">
        <v>126</v>
      </c>
      <c r="AV356" s="10" t="s">
        <v>126</v>
      </c>
      <c r="AW356" s="10" t="s">
        <v>42</v>
      </c>
      <c r="AX356" s="10" t="s">
        <v>94</v>
      </c>
      <c r="AY356" s="178" t="s">
        <v>188</v>
      </c>
    </row>
    <row r="357" spans="2:65" s="1" customFormat="1" ht="31.5" customHeight="1">
      <c r="B357" s="135"/>
      <c r="C357" s="164" t="s">
        <v>575</v>
      </c>
      <c r="D357" s="164" t="s">
        <v>189</v>
      </c>
      <c r="E357" s="165" t="s">
        <v>576</v>
      </c>
      <c r="F357" s="256" t="s">
        <v>577</v>
      </c>
      <c r="G357" s="256"/>
      <c r="H357" s="256"/>
      <c r="I357" s="256"/>
      <c r="J357" s="166" t="s">
        <v>348</v>
      </c>
      <c r="K357" s="167">
        <v>49</v>
      </c>
      <c r="L357" s="257">
        <v>0</v>
      </c>
      <c r="M357" s="257"/>
      <c r="N357" s="258">
        <f>ROUND(L357*K357,2)</f>
        <v>0</v>
      </c>
      <c r="O357" s="258"/>
      <c r="P357" s="258"/>
      <c r="Q357" s="258"/>
      <c r="R357" s="138"/>
      <c r="T357" s="168" t="s">
        <v>5</v>
      </c>
      <c r="U357" s="47" t="s">
        <v>51</v>
      </c>
      <c r="V357" s="39"/>
      <c r="W357" s="169">
        <f>V357*K357</f>
        <v>0</v>
      </c>
      <c r="X357" s="169">
        <v>0</v>
      </c>
      <c r="Y357" s="169">
        <f>X357*K357</f>
        <v>0</v>
      </c>
      <c r="Z357" s="169">
        <v>1.2999999999999999E-2</v>
      </c>
      <c r="AA357" s="170">
        <f>Z357*K357</f>
        <v>0.63700000000000001</v>
      </c>
      <c r="AR357" s="20" t="s">
        <v>193</v>
      </c>
      <c r="AT357" s="20" t="s">
        <v>189</v>
      </c>
      <c r="AU357" s="20" t="s">
        <v>126</v>
      </c>
      <c r="AY357" s="20" t="s">
        <v>188</v>
      </c>
      <c r="BE357" s="109">
        <f>IF(U357="základní",N357,0)</f>
        <v>0</v>
      </c>
      <c r="BF357" s="109">
        <f>IF(U357="snížená",N357,0)</f>
        <v>0</v>
      </c>
      <c r="BG357" s="109">
        <f>IF(U357="zákl. přenesená",N357,0)</f>
        <v>0</v>
      </c>
      <c r="BH357" s="109">
        <f>IF(U357="sníž. přenesená",N357,0)</f>
        <v>0</v>
      </c>
      <c r="BI357" s="109">
        <f>IF(U357="nulová",N357,0)</f>
        <v>0</v>
      </c>
      <c r="BJ357" s="20" t="s">
        <v>94</v>
      </c>
      <c r="BK357" s="109">
        <f>ROUND(L357*K357,2)</f>
        <v>0</v>
      </c>
      <c r="BL357" s="20" t="s">
        <v>193</v>
      </c>
      <c r="BM357" s="20" t="s">
        <v>578</v>
      </c>
    </row>
    <row r="358" spans="2:65" s="11" customFormat="1" ht="22.5" customHeight="1">
      <c r="B358" s="179"/>
      <c r="C358" s="180"/>
      <c r="D358" s="180"/>
      <c r="E358" s="181" t="s">
        <v>5</v>
      </c>
      <c r="F358" s="276" t="s">
        <v>405</v>
      </c>
      <c r="G358" s="277"/>
      <c r="H358" s="277"/>
      <c r="I358" s="277"/>
      <c r="J358" s="180"/>
      <c r="K358" s="182" t="s">
        <v>5</v>
      </c>
      <c r="L358" s="180"/>
      <c r="M358" s="180"/>
      <c r="N358" s="180"/>
      <c r="O358" s="180"/>
      <c r="P358" s="180"/>
      <c r="Q358" s="180"/>
      <c r="R358" s="183"/>
      <c r="T358" s="184"/>
      <c r="U358" s="180"/>
      <c r="V358" s="180"/>
      <c r="W358" s="180"/>
      <c r="X358" s="180"/>
      <c r="Y358" s="180"/>
      <c r="Z358" s="180"/>
      <c r="AA358" s="185"/>
      <c r="AT358" s="186" t="s">
        <v>196</v>
      </c>
      <c r="AU358" s="186" t="s">
        <v>126</v>
      </c>
      <c r="AV358" s="11" t="s">
        <v>94</v>
      </c>
      <c r="AW358" s="11" t="s">
        <v>42</v>
      </c>
      <c r="AX358" s="11" t="s">
        <v>86</v>
      </c>
      <c r="AY358" s="186" t="s">
        <v>188</v>
      </c>
    </row>
    <row r="359" spans="2:65" s="10" customFormat="1" ht="22.5" customHeight="1">
      <c r="B359" s="171"/>
      <c r="C359" s="172"/>
      <c r="D359" s="172"/>
      <c r="E359" s="173" t="s">
        <v>5</v>
      </c>
      <c r="F359" s="268" t="s">
        <v>579</v>
      </c>
      <c r="G359" s="269"/>
      <c r="H359" s="269"/>
      <c r="I359" s="269"/>
      <c r="J359" s="172"/>
      <c r="K359" s="174">
        <v>49</v>
      </c>
      <c r="L359" s="172"/>
      <c r="M359" s="172"/>
      <c r="N359" s="172"/>
      <c r="O359" s="172"/>
      <c r="P359" s="172"/>
      <c r="Q359" s="172"/>
      <c r="R359" s="175"/>
      <c r="T359" s="176"/>
      <c r="U359" s="172"/>
      <c r="V359" s="172"/>
      <c r="W359" s="172"/>
      <c r="X359" s="172"/>
      <c r="Y359" s="172"/>
      <c r="Z359" s="172"/>
      <c r="AA359" s="177"/>
      <c r="AT359" s="178" t="s">
        <v>196</v>
      </c>
      <c r="AU359" s="178" t="s">
        <v>126</v>
      </c>
      <c r="AV359" s="10" t="s">
        <v>126</v>
      </c>
      <c r="AW359" s="10" t="s">
        <v>42</v>
      </c>
      <c r="AX359" s="10" t="s">
        <v>94</v>
      </c>
      <c r="AY359" s="178" t="s">
        <v>188</v>
      </c>
    </row>
    <row r="360" spans="2:65" s="1" customFormat="1" ht="31.5" customHeight="1">
      <c r="B360" s="135"/>
      <c r="C360" s="164" t="s">
        <v>580</v>
      </c>
      <c r="D360" s="164" t="s">
        <v>189</v>
      </c>
      <c r="E360" s="165" t="s">
        <v>581</v>
      </c>
      <c r="F360" s="256" t="s">
        <v>582</v>
      </c>
      <c r="G360" s="256"/>
      <c r="H360" s="256"/>
      <c r="I360" s="256"/>
      <c r="J360" s="166" t="s">
        <v>348</v>
      </c>
      <c r="K360" s="167">
        <v>6.4</v>
      </c>
      <c r="L360" s="257">
        <v>0</v>
      </c>
      <c r="M360" s="257"/>
      <c r="N360" s="258">
        <f>ROUND(L360*K360,2)</f>
        <v>0</v>
      </c>
      <c r="O360" s="258"/>
      <c r="P360" s="258"/>
      <c r="Q360" s="258"/>
      <c r="R360" s="138"/>
      <c r="T360" s="168" t="s">
        <v>5</v>
      </c>
      <c r="U360" s="47" t="s">
        <v>51</v>
      </c>
      <c r="V360" s="39"/>
      <c r="W360" s="169">
        <f>V360*K360</f>
        <v>0</v>
      </c>
      <c r="X360" s="169">
        <v>0</v>
      </c>
      <c r="Y360" s="169">
        <f>X360*K360</f>
        <v>0</v>
      </c>
      <c r="Z360" s="169">
        <v>8.1000000000000003E-2</v>
      </c>
      <c r="AA360" s="170">
        <f>Z360*K360</f>
        <v>0.51840000000000008</v>
      </c>
      <c r="AR360" s="20" t="s">
        <v>193</v>
      </c>
      <c r="AT360" s="20" t="s">
        <v>189</v>
      </c>
      <c r="AU360" s="20" t="s">
        <v>126</v>
      </c>
      <c r="AY360" s="20" t="s">
        <v>188</v>
      </c>
      <c r="BE360" s="109">
        <f>IF(U360="základní",N360,0)</f>
        <v>0</v>
      </c>
      <c r="BF360" s="109">
        <f>IF(U360="snížená",N360,0)</f>
        <v>0</v>
      </c>
      <c r="BG360" s="109">
        <f>IF(U360="zákl. přenesená",N360,0)</f>
        <v>0</v>
      </c>
      <c r="BH360" s="109">
        <f>IF(U360="sníž. přenesená",N360,0)</f>
        <v>0</v>
      </c>
      <c r="BI360" s="109">
        <f>IF(U360="nulová",N360,0)</f>
        <v>0</v>
      </c>
      <c r="BJ360" s="20" t="s">
        <v>94</v>
      </c>
      <c r="BK360" s="109">
        <f>ROUND(L360*K360,2)</f>
        <v>0</v>
      </c>
      <c r="BL360" s="20" t="s">
        <v>193</v>
      </c>
      <c r="BM360" s="20" t="s">
        <v>583</v>
      </c>
    </row>
    <row r="361" spans="2:65" s="10" customFormat="1" ht="22.5" customHeight="1">
      <c r="B361" s="171"/>
      <c r="C361" s="172"/>
      <c r="D361" s="172"/>
      <c r="E361" s="173" t="s">
        <v>5</v>
      </c>
      <c r="F361" s="274" t="s">
        <v>584</v>
      </c>
      <c r="G361" s="275"/>
      <c r="H361" s="275"/>
      <c r="I361" s="275"/>
      <c r="J361" s="172"/>
      <c r="K361" s="174">
        <v>6.4</v>
      </c>
      <c r="L361" s="172"/>
      <c r="M361" s="172"/>
      <c r="N361" s="172"/>
      <c r="O361" s="172"/>
      <c r="P361" s="172"/>
      <c r="Q361" s="172"/>
      <c r="R361" s="175"/>
      <c r="T361" s="176"/>
      <c r="U361" s="172"/>
      <c r="V361" s="172"/>
      <c r="W361" s="172"/>
      <c r="X361" s="172"/>
      <c r="Y361" s="172"/>
      <c r="Z361" s="172"/>
      <c r="AA361" s="177"/>
      <c r="AT361" s="178" t="s">
        <v>196</v>
      </c>
      <c r="AU361" s="178" t="s">
        <v>126</v>
      </c>
      <c r="AV361" s="10" t="s">
        <v>126</v>
      </c>
      <c r="AW361" s="10" t="s">
        <v>42</v>
      </c>
      <c r="AX361" s="10" t="s">
        <v>94</v>
      </c>
      <c r="AY361" s="178" t="s">
        <v>188</v>
      </c>
    </row>
    <row r="362" spans="2:65" s="1" customFormat="1" ht="31.5" customHeight="1">
      <c r="B362" s="135"/>
      <c r="C362" s="164" t="s">
        <v>585</v>
      </c>
      <c r="D362" s="164" t="s">
        <v>189</v>
      </c>
      <c r="E362" s="165" t="s">
        <v>586</v>
      </c>
      <c r="F362" s="256" t="s">
        <v>587</v>
      </c>
      <c r="G362" s="256"/>
      <c r="H362" s="256"/>
      <c r="I362" s="256"/>
      <c r="J362" s="166" t="s">
        <v>220</v>
      </c>
      <c r="K362" s="167">
        <v>457.64</v>
      </c>
      <c r="L362" s="257">
        <v>0</v>
      </c>
      <c r="M362" s="257"/>
      <c r="N362" s="258">
        <f>ROUND(L362*K362,2)</f>
        <v>0</v>
      </c>
      <c r="O362" s="258"/>
      <c r="P362" s="258"/>
      <c r="Q362" s="258"/>
      <c r="R362" s="138"/>
      <c r="T362" s="168" t="s">
        <v>5</v>
      </c>
      <c r="U362" s="47" t="s">
        <v>51</v>
      </c>
      <c r="V362" s="39"/>
      <c r="W362" s="169">
        <f>V362*K362</f>
        <v>0</v>
      </c>
      <c r="X362" s="169">
        <v>0</v>
      </c>
      <c r="Y362" s="169">
        <f>X362*K362</f>
        <v>0</v>
      </c>
      <c r="Z362" s="169">
        <v>4.5999999999999999E-2</v>
      </c>
      <c r="AA362" s="170">
        <f>Z362*K362</f>
        <v>21.051439999999999</v>
      </c>
      <c r="AR362" s="20" t="s">
        <v>193</v>
      </c>
      <c r="AT362" s="20" t="s">
        <v>189</v>
      </c>
      <c r="AU362" s="20" t="s">
        <v>126</v>
      </c>
      <c r="AY362" s="20" t="s">
        <v>188</v>
      </c>
      <c r="BE362" s="109">
        <f>IF(U362="základní",N362,0)</f>
        <v>0</v>
      </c>
      <c r="BF362" s="109">
        <f>IF(U362="snížená",N362,0)</f>
        <v>0</v>
      </c>
      <c r="BG362" s="109">
        <f>IF(U362="zákl. přenesená",N362,0)</f>
        <v>0</v>
      </c>
      <c r="BH362" s="109">
        <f>IF(U362="sníž. přenesená",N362,0)</f>
        <v>0</v>
      </c>
      <c r="BI362" s="109">
        <f>IF(U362="nulová",N362,0)</f>
        <v>0</v>
      </c>
      <c r="BJ362" s="20" t="s">
        <v>94</v>
      </c>
      <c r="BK362" s="109">
        <f>ROUND(L362*K362,2)</f>
        <v>0</v>
      </c>
      <c r="BL362" s="20" t="s">
        <v>193</v>
      </c>
      <c r="BM362" s="20" t="s">
        <v>588</v>
      </c>
    </row>
    <row r="363" spans="2:65" s="11" customFormat="1" ht="22.5" customHeight="1">
      <c r="B363" s="179"/>
      <c r="C363" s="180"/>
      <c r="D363" s="180"/>
      <c r="E363" s="181" t="s">
        <v>5</v>
      </c>
      <c r="F363" s="276" t="s">
        <v>373</v>
      </c>
      <c r="G363" s="277"/>
      <c r="H363" s="277"/>
      <c r="I363" s="277"/>
      <c r="J363" s="180"/>
      <c r="K363" s="182" t="s">
        <v>5</v>
      </c>
      <c r="L363" s="180"/>
      <c r="M363" s="180"/>
      <c r="N363" s="180"/>
      <c r="O363" s="180"/>
      <c r="P363" s="180"/>
      <c r="Q363" s="180"/>
      <c r="R363" s="183"/>
      <c r="T363" s="184"/>
      <c r="U363" s="180"/>
      <c r="V363" s="180"/>
      <c r="W363" s="180"/>
      <c r="X363" s="180"/>
      <c r="Y363" s="180"/>
      <c r="Z363" s="180"/>
      <c r="AA363" s="185"/>
      <c r="AT363" s="186" t="s">
        <v>196</v>
      </c>
      <c r="AU363" s="186" t="s">
        <v>126</v>
      </c>
      <c r="AV363" s="11" t="s">
        <v>94</v>
      </c>
      <c r="AW363" s="11" t="s">
        <v>42</v>
      </c>
      <c r="AX363" s="11" t="s">
        <v>86</v>
      </c>
      <c r="AY363" s="186" t="s">
        <v>188</v>
      </c>
    </row>
    <row r="364" spans="2:65" s="10" customFormat="1" ht="22.5" customHeight="1">
      <c r="B364" s="171"/>
      <c r="C364" s="172"/>
      <c r="D364" s="172"/>
      <c r="E364" s="173" t="s">
        <v>5</v>
      </c>
      <c r="F364" s="268" t="s">
        <v>374</v>
      </c>
      <c r="G364" s="269"/>
      <c r="H364" s="269"/>
      <c r="I364" s="269"/>
      <c r="J364" s="172"/>
      <c r="K364" s="174">
        <v>34.130000000000003</v>
      </c>
      <c r="L364" s="172"/>
      <c r="M364" s="172"/>
      <c r="N364" s="172"/>
      <c r="O364" s="172"/>
      <c r="P364" s="172"/>
      <c r="Q364" s="172"/>
      <c r="R364" s="175"/>
      <c r="T364" s="176"/>
      <c r="U364" s="172"/>
      <c r="V364" s="172"/>
      <c r="W364" s="172"/>
      <c r="X364" s="172"/>
      <c r="Y364" s="172"/>
      <c r="Z364" s="172"/>
      <c r="AA364" s="177"/>
      <c r="AT364" s="178" t="s">
        <v>196</v>
      </c>
      <c r="AU364" s="178" t="s">
        <v>126</v>
      </c>
      <c r="AV364" s="10" t="s">
        <v>126</v>
      </c>
      <c r="AW364" s="10" t="s">
        <v>42</v>
      </c>
      <c r="AX364" s="10" t="s">
        <v>86</v>
      </c>
      <c r="AY364" s="178" t="s">
        <v>188</v>
      </c>
    </row>
    <row r="365" spans="2:65" s="11" customFormat="1" ht="22.5" customHeight="1">
      <c r="B365" s="179"/>
      <c r="C365" s="180"/>
      <c r="D365" s="180"/>
      <c r="E365" s="181" t="s">
        <v>5</v>
      </c>
      <c r="F365" s="270" t="s">
        <v>375</v>
      </c>
      <c r="G365" s="271"/>
      <c r="H365" s="271"/>
      <c r="I365" s="271"/>
      <c r="J365" s="180"/>
      <c r="K365" s="182" t="s">
        <v>5</v>
      </c>
      <c r="L365" s="180"/>
      <c r="M365" s="180"/>
      <c r="N365" s="180"/>
      <c r="O365" s="180"/>
      <c r="P365" s="180"/>
      <c r="Q365" s="180"/>
      <c r="R365" s="183"/>
      <c r="T365" s="184"/>
      <c r="U365" s="180"/>
      <c r="V365" s="180"/>
      <c r="W365" s="180"/>
      <c r="X365" s="180"/>
      <c r="Y365" s="180"/>
      <c r="Z365" s="180"/>
      <c r="AA365" s="185"/>
      <c r="AT365" s="186" t="s">
        <v>196</v>
      </c>
      <c r="AU365" s="186" t="s">
        <v>126</v>
      </c>
      <c r="AV365" s="11" t="s">
        <v>94</v>
      </c>
      <c r="AW365" s="11" t="s">
        <v>42</v>
      </c>
      <c r="AX365" s="11" t="s">
        <v>86</v>
      </c>
      <c r="AY365" s="186" t="s">
        <v>188</v>
      </c>
    </row>
    <row r="366" spans="2:65" s="10" customFormat="1" ht="22.5" customHeight="1">
      <c r="B366" s="171"/>
      <c r="C366" s="172"/>
      <c r="D366" s="172"/>
      <c r="E366" s="173" t="s">
        <v>5</v>
      </c>
      <c r="F366" s="268" t="s">
        <v>589</v>
      </c>
      <c r="G366" s="269"/>
      <c r="H366" s="269"/>
      <c r="I366" s="269"/>
      <c r="J366" s="172"/>
      <c r="K366" s="174">
        <v>49.5</v>
      </c>
      <c r="L366" s="172"/>
      <c r="M366" s="172"/>
      <c r="N366" s="172"/>
      <c r="O366" s="172"/>
      <c r="P366" s="172"/>
      <c r="Q366" s="172"/>
      <c r="R366" s="175"/>
      <c r="T366" s="176"/>
      <c r="U366" s="172"/>
      <c r="V366" s="172"/>
      <c r="W366" s="172"/>
      <c r="X366" s="172"/>
      <c r="Y366" s="172"/>
      <c r="Z366" s="172"/>
      <c r="AA366" s="177"/>
      <c r="AT366" s="178" t="s">
        <v>196</v>
      </c>
      <c r="AU366" s="178" t="s">
        <v>126</v>
      </c>
      <c r="AV366" s="10" t="s">
        <v>126</v>
      </c>
      <c r="AW366" s="10" t="s">
        <v>42</v>
      </c>
      <c r="AX366" s="10" t="s">
        <v>86</v>
      </c>
      <c r="AY366" s="178" t="s">
        <v>188</v>
      </c>
    </row>
    <row r="367" spans="2:65" s="11" customFormat="1" ht="22.5" customHeight="1">
      <c r="B367" s="179"/>
      <c r="C367" s="180"/>
      <c r="D367" s="180"/>
      <c r="E367" s="181" t="s">
        <v>5</v>
      </c>
      <c r="F367" s="270" t="s">
        <v>377</v>
      </c>
      <c r="G367" s="271"/>
      <c r="H367" s="271"/>
      <c r="I367" s="271"/>
      <c r="J367" s="180"/>
      <c r="K367" s="182" t="s">
        <v>5</v>
      </c>
      <c r="L367" s="180"/>
      <c r="M367" s="180"/>
      <c r="N367" s="180"/>
      <c r="O367" s="180"/>
      <c r="P367" s="180"/>
      <c r="Q367" s="180"/>
      <c r="R367" s="183"/>
      <c r="T367" s="184"/>
      <c r="U367" s="180"/>
      <c r="V367" s="180"/>
      <c r="W367" s="180"/>
      <c r="X367" s="180"/>
      <c r="Y367" s="180"/>
      <c r="Z367" s="180"/>
      <c r="AA367" s="185"/>
      <c r="AT367" s="186" t="s">
        <v>196</v>
      </c>
      <c r="AU367" s="186" t="s">
        <v>126</v>
      </c>
      <c r="AV367" s="11" t="s">
        <v>94</v>
      </c>
      <c r="AW367" s="11" t="s">
        <v>42</v>
      </c>
      <c r="AX367" s="11" t="s">
        <v>86</v>
      </c>
      <c r="AY367" s="186" t="s">
        <v>188</v>
      </c>
    </row>
    <row r="368" spans="2:65" s="10" customFormat="1" ht="31.5" customHeight="1">
      <c r="B368" s="171"/>
      <c r="C368" s="172"/>
      <c r="D368" s="172"/>
      <c r="E368" s="173" t="s">
        <v>5</v>
      </c>
      <c r="F368" s="268" t="s">
        <v>378</v>
      </c>
      <c r="G368" s="269"/>
      <c r="H368" s="269"/>
      <c r="I368" s="269"/>
      <c r="J368" s="172"/>
      <c r="K368" s="174">
        <v>54.55</v>
      </c>
      <c r="L368" s="172"/>
      <c r="M368" s="172"/>
      <c r="N368" s="172"/>
      <c r="O368" s="172"/>
      <c r="P368" s="172"/>
      <c r="Q368" s="172"/>
      <c r="R368" s="175"/>
      <c r="T368" s="176"/>
      <c r="U368" s="172"/>
      <c r="V368" s="172"/>
      <c r="W368" s="172"/>
      <c r="X368" s="172"/>
      <c r="Y368" s="172"/>
      <c r="Z368" s="172"/>
      <c r="AA368" s="177"/>
      <c r="AT368" s="178" t="s">
        <v>196</v>
      </c>
      <c r="AU368" s="178" t="s">
        <v>126</v>
      </c>
      <c r="AV368" s="10" t="s">
        <v>126</v>
      </c>
      <c r="AW368" s="10" t="s">
        <v>42</v>
      </c>
      <c r="AX368" s="10" t="s">
        <v>86</v>
      </c>
      <c r="AY368" s="178" t="s">
        <v>188</v>
      </c>
    </row>
    <row r="369" spans="2:51" s="11" customFormat="1" ht="22.5" customHeight="1">
      <c r="B369" s="179"/>
      <c r="C369" s="180"/>
      <c r="D369" s="180"/>
      <c r="E369" s="181" t="s">
        <v>5</v>
      </c>
      <c r="F369" s="270" t="s">
        <v>379</v>
      </c>
      <c r="G369" s="271"/>
      <c r="H369" s="271"/>
      <c r="I369" s="271"/>
      <c r="J369" s="180"/>
      <c r="K369" s="182" t="s">
        <v>5</v>
      </c>
      <c r="L369" s="180"/>
      <c r="M369" s="180"/>
      <c r="N369" s="180"/>
      <c r="O369" s="180"/>
      <c r="P369" s="180"/>
      <c r="Q369" s="180"/>
      <c r="R369" s="183"/>
      <c r="T369" s="184"/>
      <c r="U369" s="180"/>
      <c r="V369" s="180"/>
      <c r="W369" s="180"/>
      <c r="X369" s="180"/>
      <c r="Y369" s="180"/>
      <c r="Z369" s="180"/>
      <c r="AA369" s="185"/>
      <c r="AT369" s="186" t="s">
        <v>196</v>
      </c>
      <c r="AU369" s="186" t="s">
        <v>126</v>
      </c>
      <c r="AV369" s="11" t="s">
        <v>94</v>
      </c>
      <c r="AW369" s="11" t="s">
        <v>42</v>
      </c>
      <c r="AX369" s="11" t="s">
        <v>86</v>
      </c>
      <c r="AY369" s="186" t="s">
        <v>188</v>
      </c>
    </row>
    <row r="370" spans="2:51" s="10" customFormat="1" ht="31.5" customHeight="1">
      <c r="B370" s="171"/>
      <c r="C370" s="172"/>
      <c r="D370" s="172"/>
      <c r="E370" s="173" t="s">
        <v>5</v>
      </c>
      <c r="F370" s="268" t="s">
        <v>380</v>
      </c>
      <c r="G370" s="269"/>
      <c r="H370" s="269"/>
      <c r="I370" s="269"/>
      <c r="J370" s="172"/>
      <c r="K370" s="174">
        <v>59.05</v>
      </c>
      <c r="L370" s="172"/>
      <c r="M370" s="172"/>
      <c r="N370" s="172"/>
      <c r="O370" s="172"/>
      <c r="P370" s="172"/>
      <c r="Q370" s="172"/>
      <c r="R370" s="175"/>
      <c r="T370" s="176"/>
      <c r="U370" s="172"/>
      <c r="V370" s="172"/>
      <c r="W370" s="172"/>
      <c r="X370" s="172"/>
      <c r="Y370" s="172"/>
      <c r="Z370" s="172"/>
      <c r="AA370" s="177"/>
      <c r="AT370" s="178" t="s">
        <v>196</v>
      </c>
      <c r="AU370" s="178" t="s">
        <v>126</v>
      </c>
      <c r="AV370" s="10" t="s">
        <v>126</v>
      </c>
      <c r="AW370" s="10" t="s">
        <v>42</v>
      </c>
      <c r="AX370" s="10" t="s">
        <v>86</v>
      </c>
      <c r="AY370" s="178" t="s">
        <v>188</v>
      </c>
    </row>
    <row r="371" spans="2:51" s="11" customFormat="1" ht="22.5" customHeight="1">
      <c r="B371" s="179"/>
      <c r="C371" s="180"/>
      <c r="D371" s="180"/>
      <c r="E371" s="181" t="s">
        <v>5</v>
      </c>
      <c r="F371" s="270" t="s">
        <v>381</v>
      </c>
      <c r="G371" s="271"/>
      <c r="H371" s="271"/>
      <c r="I371" s="271"/>
      <c r="J371" s="180"/>
      <c r="K371" s="182" t="s">
        <v>5</v>
      </c>
      <c r="L371" s="180"/>
      <c r="M371" s="180"/>
      <c r="N371" s="180"/>
      <c r="O371" s="180"/>
      <c r="P371" s="180"/>
      <c r="Q371" s="180"/>
      <c r="R371" s="183"/>
      <c r="T371" s="184"/>
      <c r="U371" s="180"/>
      <c r="V371" s="180"/>
      <c r="W371" s="180"/>
      <c r="X371" s="180"/>
      <c r="Y371" s="180"/>
      <c r="Z371" s="180"/>
      <c r="AA371" s="185"/>
      <c r="AT371" s="186" t="s">
        <v>196</v>
      </c>
      <c r="AU371" s="186" t="s">
        <v>126</v>
      </c>
      <c r="AV371" s="11" t="s">
        <v>94</v>
      </c>
      <c r="AW371" s="11" t="s">
        <v>42</v>
      </c>
      <c r="AX371" s="11" t="s">
        <v>86</v>
      </c>
      <c r="AY371" s="186" t="s">
        <v>188</v>
      </c>
    </row>
    <row r="372" spans="2:51" s="10" customFormat="1" ht="31.5" customHeight="1">
      <c r="B372" s="171"/>
      <c r="C372" s="172"/>
      <c r="D372" s="172"/>
      <c r="E372" s="173" t="s">
        <v>5</v>
      </c>
      <c r="F372" s="268" t="s">
        <v>382</v>
      </c>
      <c r="G372" s="269"/>
      <c r="H372" s="269"/>
      <c r="I372" s="269"/>
      <c r="J372" s="172"/>
      <c r="K372" s="174">
        <v>55.15</v>
      </c>
      <c r="L372" s="172"/>
      <c r="M372" s="172"/>
      <c r="N372" s="172"/>
      <c r="O372" s="172"/>
      <c r="P372" s="172"/>
      <c r="Q372" s="172"/>
      <c r="R372" s="175"/>
      <c r="T372" s="176"/>
      <c r="U372" s="172"/>
      <c r="V372" s="172"/>
      <c r="W372" s="172"/>
      <c r="X372" s="172"/>
      <c r="Y372" s="172"/>
      <c r="Z372" s="172"/>
      <c r="AA372" s="177"/>
      <c r="AT372" s="178" t="s">
        <v>196</v>
      </c>
      <c r="AU372" s="178" t="s">
        <v>126</v>
      </c>
      <c r="AV372" s="10" t="s">
        <v>126</v>
      </c>
      <c r="AW372" s="10" t="s">
        <v>42</v>
      </c>
      <c r="AX372" s="10" t="s">
        <v>86</v>
      </c>
      <c r="AY372" s="178" t="s">
        <v>188</v>
      </c>
    </row>
    <row r="373" spans="2:51" s="11" customFormat="1" ht="22.5" customHeight="1">
      <c r="B373" s="179"/>
      <c r="C373" s="180"/>
      <c r="D373" s="180"/>
      <c r="E373" s="181" t="s">
        <v>5</v>
      </c>
      <c r="F373" s="270" t="s">
        <v>383</v>
      </c>
      <c r="G373" s="271"/>
      <c r="H373" s="271"/>
      <c r="I373" s="271"/>
      <c r="J373" s="180"/>
      <c r="K373" s="182" t="s">
        <v>5</v>
      </c>
      <c r="L373" s="180"/>
      <c r="M373" s="180"/>
      <c r="N373" s="180"/>
      <c r="O373" s="180"/>
      <c r="P373" s="180"/>
      <c r="Q373" s="180"/>
      <c r="R373" s="183"/>
      <c r="T373" s="184"/>
      <c r="U373" s="180"/>
      <c r="V373" s="180"/>
      <c r="W373" s="180"/>
      <c r="X373" s="180"/>
      <c r="Y373" s="180"/>
      <c r="Z373" s="180"/>
      <c r="AA373" s="185"/>
      <c r="AT373" s="186" t="s">
        <v>196</v>
      </c>
      <c r="AU373" s="186" t="s">
        <v>126</v>
      </c>
      <c r="AV373" s="11" t="s">
        <v>94</v>
      </c>
      <c r="AW373" s="11" t="s">
        <v>42</v>
      </c>
      <c r="AX373" s="11" t="s">
        <v>86</v>
      </c>
      <c r="AY373" s="186" t="s">
        <v>188</v>
      </c>
    </row>
    <row r="374" spans="2:51" s="10" customFormat="1" ht="31.5" customHeight="1">
      <c r="B374" s="171"/>
      <c r="C374" s="172"/>
      <c r="D374" s="172"/>
      <c r="E374" s="173" t="s">
        <v>5</v>
      </c>
      <c r="F374" s="268" t="s">
        <v>384</v>
      </c>
      <c r="G374" s="269"/>
      <c r="H374" s="269"/>
      <c r="I374" s="269"/>
      <c r="J374" s="172"/>
      <c r="K374" s="174">
        <v>54.62</v>
      </c>
      <c r="L374" s="172"/>
      <c r="M374" s="172"/>
      <c r="N374" s="172"/>
      <c r="O374" s="172"/>
      <c r="P374" s="172"/>
      <c r="Q374" s="172"/>
      <c r="R374" s="175"/>
      <c r="T374" s="176"/>
      <c r="U374" s="172"/>
      <c r="V374" s="172"/>
      <c r="W374" s="172"/>
      <c r="X374" s="172"/>
      <c r="Y374" s="172"/>
      <c r="Z374" s="172"/>
      <c r="AA374" s="177"/>
      <c r="AT374" s="178" t="s">
        <v>196</v>
      </c>
      <c r="AU374" s="178" t="s">
        <v>126</v>
      </c>
      <c r="AV374" s="10" t="s">
        <v>126</v>
      </c>
      <c r="AW374" s="10" t="s">
        <v>42</v>
      </c>
      <c r="AX374" s="10" t="s">
        <v>86</v>
      </c>
      <c r="AY374" s="178" t="s">
        <v>188</v>
      </c>
    </row>
    <row r="375" spans="2:51" s="11" customFormat="1" ht="22.5" customHeight="1">
      <c r="B375" s="179"/>
      <c r="C375" s="180"/>
      <c r="D375" s="180"/>
      <c r="E375" s="181" t="s">
        <v>5</v>
      </c>
      <c r="F375" s="270" t="s">
        <v>385</v>
      </c>
      <c r="G375" s="271"/>
      <c r="H375" s="271"/>
      <c r="I375" s="271"/>
      <c r="J375" s="180"/>
      <c r="K375" s="182" t="s">
        <v>5</v>
      </c>
      <c r="L375" s="180"/>
      <c r="M375" s="180"/>
      <c r="N375" s="180"/>
      <c r="O375" s="180"/>
      <c r="P375" s="180"/>
      <c r="Q375" s="180"/>
      <c r="R375" s="183"/>
      <c r="T375" s="184"/>
      <c r="U375" s="180"/>
      <c r="V375" s="180"/>
      <c r="W375" s="180"/>
      <c r="X375" s="180"/>
      <c r="Y375" s="180"/>
      <c r="Z375" s="180"/>
      <c r="AA375" s="185"/>
      <c r="AT375" s="186" t="s">
        <v>196</v>
      </c>
      <c r="AU375" s="186" t="s">
        <v>126</v>
      </c>
      <c r="AV375" s="11" t="s">
        <v>94</v>
      </c>
      <c r="AW375" s="11" t="s">
        <v>42</v>
      </c>
      <c r="AX375" s="11" t="s">
        <v>86</v>
      </c>
      <c r="AY375" s="186" t="s">
        <v>188</v>
      </c>
    </row>
    <row r="376" spans="2:51" s="10" customFormat="1" ht="22.5" customHeight="1">
      <c r="B376" s="171"/>
      <c r="C376" s="172"/>
      <c r="D376" s="172"/>
      <c r="E376" s="173" t="s">
        <v>5</v>
      </c>
      <c r="F376" s="268" t="s">
        <v>386</v>
      </c>
      <c r="G376" s="269"/>
      <c r="H376" s="269"/>
      <c r="I376" s="269"/>
      <c r="J376" s="172"/>
      <c r="K376" s="174">
        <v>14.84</v>
      </c>
      <c r="L376" s="172"/>
      <c r="M376" s="172"/>
      <c r="N376" s="172"/>
      <c r="O376" s="172"/>
      <c r="P376" s="172"/>
      <c r="Q376" s="172"/>
      <c r="R376" s="175"/>
      <c r="T376" s="176"/>
      <c r="U376" s="172"/>
      <c r="V376" s="172"/>
      <c r="W376" s="172"/>
      <c r="X376" s="172"/>
      <c r="Y376" s="172"/>
      <c r="Z376" s="172"/>
      <c r="AA376" s="177"/>
      <c r="AT376" s="178" t="s">
        <v>196</v>
      </c>
      <c r="AU376" s="178" t="s">
        <v>126</v>
      </c>
      <c r="AV376" s="10" t="s">
        <v>126</v>
      </c>
      <c r="AW376" s="10" t="s">
        <v>42</v>
      </c>
      <c r="AX376" s="10" t="s">
        <v>86</v>
      </c>
      <c r="AY376" s="178" t="s">
        <v>188</v>
      </c>
    </row>
    <row r="377" spans="2:51" s="11" customFormat="1" ht="22.5" customHeight="1">
      <c r="B377" s="179"/>
      <c r="C377" s="180"/>
      <c r="D377" s="180"/>
      <c r="E377" s="181" t="s">
        <v>5</v>
      </c>
      <c r="F377" s="270" t="s">
        <v>387</v>
      </c>
      <c r="G377" s="271"/>
      <c r="H377" s="271"/>
      <c r="I377" s="271"/>
      <c r="J377" s="180"/>
      <c r="K377" s="182" t="s">
        <v>5</v>
      </c>
      <c r="L377" s="180"/>
      <c r="M377" s="180"/>
      <c r="N377" s="180"/>
      <c r="O377" s="180"/>
      <c r="P377" s="180"/>
      <c r="Q377" s="180"/>
      <c r="R377" s="183"/>
      <c r="T377" s="184"/>
      <c r="U377" s="180"/>
      <c r="V377" s="180"/>
      <c r="W377" s="180"/>
      <c r="X377" s="180"/>
      <c r="Y377" s="180"/>
      <c r="Z377" s="180"/>
      <c r="AA377" s="185"/>
      <c r="AT377" s="186" t="s">
        <v>196</v>
      </c>
      <c r="AU377" s="186" t="s">
        <v>126</v>
      </c>
      <c r="AV377" s="11" t="s">
        <v>94</v>
      </c>
      <c r="AW377" s="11" t="s">
        <v>42</v>
      </c>
      <c r="AX377" s="11" t="s">
        <v>86</v>
      </c>
      <c r="AY377" s="186" t="s">
        <v>188</v>
      </c>
    </row>
    <row r="378" spans="2:51" s="10" customFormat="1" ht="22.5" customHeight="1">
      <c r="B378" s="171"/>
      <c r="C378" s="172"/>
      <c r="D378" s="172"/>
      <c r="E378" s="173" t="s">
        <v>5</v>
      </c>
      <c r="F378" s="268" t="s">
        <v>590</v>
      </c>
      <c r="G378" s="269"/>
      <c r="H378" s="269"/>
      <c r="I378" s="269"/>
      <c r="J378" s="172"/>
      <c r="K378" s="174">
        <v>27.81</v>
      </c>
      <c r="L378" s="172"/>
      <c r="M378" s="172"/>
      <c r="N378" s="172"/>
      <c r="O378" s="172"/>
      <c r="P378" s="172"/>
      <c r="Q378" s="172"/>
      <c r="R378" s="175"/>
      <c r="T378" s="176"/>
      <c r="U378" s="172"/>
      <c r="V378" s="172"/>
      <c r="W378" s="172"/>
      <c r="X378" s="172"/>
      <c r="Y378" s="172"/>
      <c r="Z378" s="172"/>
      <c r="AA378" s="177"/>
      <c r="AT378" s="178" t="s">
        <v>196</v>
      </c>
      <c r="AU378" s="178" t="s">
        <v>126</v>
      </c>
      <c r="AV378" s="10" t="s">
        <v>126</v>
      </c>
      <c r="AW378" s="10" t="s">
        <v>42</v>
      </c>
      <c r="AX378" s="10" t="s">
        <v>86</v>
      </c>
      <c r="AY378" s="178" t="s">
        <v>188</v>
      </c>
    </row>
    <row r="379" spans="2:51" s="11" customFormat="1" ht="22.5" customHeight="1">
      <c r="B379" s="179"/>
      <c r="C379" s="180"/>
      <c r="D379" s="180"/>
      <c r="E379" s="181" t="s">
        <v>5</v>
      </c>
      <c r="F379" s="270" t="s">
        <v>389</v>
      </c>
      <c r="G379" s="271"/>
      <c r="H379" s="271"/>
      <c r="I379" s="271"/>
      <c r="J379" s="180"/>
      <c r="K379" s="182" t="s">
        <v>5</v>
      </c>
      <c r="L379" s="180"/>
      <c r="M379" s="180"/>
      <c r="N379" s="180"/>
      <c r="O379" s="180"/>
      <c r="P379" s="180"/>
      <c r="Q379" s="180"/>
      <c r="R379" s="183"/>
      <c r="T379" s="184"/>
      <c r="U379" s="180"/>
      <c r="V379" s="180"/>
      <c r="W379" s="180"/>
      <c r="X379" s="180"/>
      <c r="Y379" s="180"/>
      <c r="Z379" s="180"/>
      <c r="AA379" s="185"/>
      <c r="AT379" s="186" t="s">
        <v>196</v>
      </c>
      <c r="AU379" s="186" t="s">
        <v>126</v>
      </c>
      <c r="AV379" s="11" t="s">
        <v>94</v>
      </c>
      <c r="AW379" s="11" t="s">
        <v>42</v>
      </c>
      <c r="AX379" s="11" t="s">
        <v>86</v>
      </c>
      <c r="AY379" s="186" t="s">
        <v>188</v>
      </c>
    </row>
    <row r="380" spans="2:51" s="10" customFormat="1" ht="22.5" customHeight="1">
      <c r="B380" s="171"/>
      <c r="C380" s="172"/>
      <c r="D380" s="172"/>
      <c r="E380" s="173" t="s">
        <v>5</v>
      </c>
      <c r="F380" s="268" t="s">
        <v>591</v>
      </c>
      <c r="G380" s="269"/>
      <c r="H380" s="269"/>
      <c r="I380" s="269"/>
      <c r="J380" s="172"/>
      <c r="K380" s="174">
        <v>32.46</v>
      </c>
      <c r="L380" s="172"/>
      <c r="M380" s="172"/>
      <c r="N380" s="172"/>
      <c r="O380" s="172"/>
      <c r="P380" s="172"/>
      <c r="Q380" s="172"/>
      <c r="R380" s="175"/>
      <c r="T380" s="176"/>
      <c r="U380" s="172"/>
      <c r="V380" s="172"/>
      <c r="W380" s="172"/>
      <c r="X380" s="172"/>
      <c r="Y380" s="172"/>
      <c r="Z380" s="172"/>
      <c r="AA380" s="177"/>
      <c r="AT380" s="178" t="s">
        <v>196</v>
      </c>
      <c r="AU380" s="178" t="s">
        <v>126</v>
      </c>
      <c r="AV380" s="10" t="s">
        <v>126</v>
      </c>
      <c r="AW380" s="10" t="s">
        <v>42</v>
      </c>
      <c r="AX380" s="10" t="s">
        <v>86</v>
      </c>
      <c r="AY380" s="178" t="s">
        <v>188</v>
      </c>
    </row>
    <row r="381" spans="2:51" s="11" customFormat="1" ht="22.5" customHeight="1">
      <c r="B381" s="179"/>
      <c r="C381" s="180"/>
      <c r="D381" s="180"/>
      <c r="E381" s="181" t="s">
        <v>5</v>
      </c>
      <c r="F381" s="270" t="s">
        <v>391</v>
      </c>
      <c r="G381" s="271"/>
      <c r="H381" s="271"/>
      <c r="I381" s="271"/>
      <c r="J381" s="180"/>
      <c r="K381" s="182" t="s">
        <v>5</v>
      </c>
      <c r="L381" s="180"/>
      <c r="M381" s="180"/>
      <c r="N381" s="180"/>
      <c r="O381" s="180"/>
      <c r="P381" s="180"/>
      <c r="Q381" s="180"/>
      <c r="R381" s="183"/>
      <c r="T381" s="184"/>
      <c r="U381" s="180"/>
      <c r="V381" s="180"/>
      <c r="W381" s="180"/>
      <c r="X381" s="180"/>
      <c r="Y381" s="180"/>
      <c r="Z381" s="180"/>
      <c r="AA381" s="185"/>
      <c r="AT381" s="186" t="s">
        <v>196</v>
      </c>
      <c r="AU381" s="186" t="s">
        <v>126</v>
      </c>
      <c r="AV381" s="11" t="s">
        <v>94</v>
      </c>
      <c r="AW381" s="11" t="s">
        <v>42</v>
      </c>
      <c r="AX381" s="11" t="s">
        <v>86</v>
      </c>
      <c r="AY381" s="186" t="s">
        <v>188</v>
      </c>
    </row>
    <row r="382" spans="2:51" s="10" customFormat="1" ht="31.5" customHeight="1">
      <c r="B382" s="171"/>
      <c r="C382" s="172"/>
      <c r="D382" s="172"/>
      <c r="E382" s="173" t="s">
        <v>5</v>
      </c>
      <c r="F382" s="268" t="s">
        <v>592</v>
      </c>
      <c r="G382" s="269"/>
      <c r="H382" s="269"/>
      <c r="I382" s="269"/>
      <c r="J382" s="172"/>
      <c r="K382" s="174">
        <v>35.22</v>
      </c>
      <c r="L382" s="172"/>
      <c r="M382" s="172"/>
      <c r="N382" s="172"/>
      <c r="O382" s="172"/>
      <c r="P382" s="172"/>
      <c r="Q382" s="172"/>
      <c r="R382" s="175"/>
      <c r="T382" s="176"/>
      <c r="U382" s="172"/>
      <c r="V382" s="172"/>
      <c r="W382" s="172"/>
      <c r="X382" s="172"/>
      <c r="Y382" s="172"/>
      <c r="Z382" s="172"/>
      <c r="AA382" s="177"/>
      <c r="AT382" s="178" t="s">
        <v>196</v>
      </c>
      <c r="AU382" s="178" t="s">
        <v>126</v>
      </c>
      <c r="AV382" s="10" t="s">
        <v>126</v>
      </c>
      <c r="AW382" s="10" t="s">
        <v>42</v>
      </c>
      <c r="AX382" s="10" t="s">
        <v>86</v>
      </c>
      <c r="AY382" s="178" t="s">
        <v>188</v>
      </c>
    </row>
    <row r="383" spans="2:51" s="11" customFormat="1" ht="22.5" customHeight="1">
      <c r="B383" s="179"/>
      <c r="C383" s="180"/>
      <c r="D383" s="180"/>
      <c r="E383" s="181" t="s">
        <v>5</v>
      </c>
      <c r="F383" s="270" t="s">
        <v>393</v>
      </c>
      <c r="G383" s="271"/>
      <c r="H383" s="271"/>
      <c r="I383" s="271"/>
      <c r="J383" s="180"/>
      <c r="K383" s="182" t="s">
        <v>5</v>
      </c>
      <c r="L383" s="180"/>
      <c r="M383" s="180"/>
      <c r="N383" s="180"/>
      <c r="O383" s="180"/>
      <c r="P383" s="180"/>
      <c r="Q383" s="180"/>
      <c r="R383" s="183"/>
      <c r="T383" s="184"/>
      <c r="U383" s="180"/>
      <c r="V383" s="180"/>
      <c r="W383" s="180"/>
      <c r="X383" s="180"/>
      <c r="Y383" s="180"/>
      <c r="Z383" s="180"/>
      <c r="AA383" s="185"/>
      <c r="AT383" s="186" t="s">
        <v>196</v>
      </c>
      <c r="AU383" s="186" t="s">
        <v>126</v>
      </c>
      <c r="AV383" s="11" t="s">
        <v>94</v>
      </c>
      <c r="AW383" s="11" t="s">
        <v>42</v>
      </c>
      <c r="AX383" s="11" t="s">
        <v>86</v>
      </c>
      <c r="AY383" s="186" t="s">
        <v>188</v>
      </c>
    </row>
    <row r="384" spans="2:51" s="10" customFormat="1" ht="22.5" customHeight="1">
      <c r="B384" s="171"/>
      <c r="C384" s="172"/>
      <c r="D384" s="172"/>
      <c r="E384" s="173" t="s">
        <v>5</v>
      </c>
      <c r="F384" s="268" t="s">
        <v>394</v>
      </c>
      <c r="G384" s="269"/>
      <c r="H384" s="269"/>
      <c r="I384" s="269"/>
      <c r="J384" s="172"/>
      <c r="K384" s="174">
        <v>13.4</v>
      </c>
      <c r="L384" s="172"/>
      <c r="M384" s="172"/>
      <c r="N384" s="172"/>
      <c r="O384" s="172"/>
      <c r="P384" s="172"/>
      <c r="Q384" s="172"/>
      <c r="R384" s="175"/>
      <c r="T384" s="176"/>
      <c r="U384" s="172"/>
      <c r="V384" s="172"/>
      <c r="W384" s="172"/>
      <c r="X384" s="172"/>
      <c r="Y384" s="172"/>
      <c r="Z384" s="172"/>
      <c r="AA384" s="177"/>
      <c r="AT384" s="178" t="s">
        <v>196</v>
      </c>
      <c r="AU384" s="178" t="s">
        <v>126</v>
      </c>
      <c r="AV384" s="10" t="s">
        <v>126</v>
      </c>
      <c r="AW384" s="10" t="s">
        <v>42</v>
      </c>
      <c r="AX384" s="10" t="s">
        <v>86</v>
      </c>
      <c r="AY384" s="178" t="s">
        <v>188</v>
      </c>
    </row>
    <row r="385" spans="2:65" s="11" customFormat="1" ht="22.5" customHeight="1">
      <c r="B385" s="179"/>
      <c r="C385" s="180"/>
      <c r="D385" s="180"/>
      <c r="E385" s="181" t="s">
        <v>5</v>
      </c>
      <c r="F385" s="270" t="s">
        <v>395</v>
      </c>
      <c r="G385" s="271"/>
      <c r="H385" s="271"/>
      <c r="I385" s="271"/>
      <c r="J385" s="180"/>
      <c r="K385" s="182" t="s">
        <v>5</v>
      </c>
      <c r="L385" s="180"/>
      <c r="M385" s="180"/>
      <c r="N385" s="180"/>
      <c r="O385" s="180"/>
      <c r="P385" s="180"/>
      <c r="Q385" s="180"/>
      <c r="R385" s="183"/>
      <c r="T385" s="184"/>
      <c r="U385" s="180"/>
      <c r="V385" s="180"/>
      <c r="W385" s="180"/>
      <c r="X385" s="180"/>
      <c r="Y385" s="180"/>
      <c r="Z385" s="180"/>
      <c r="AA385" s="185"/>
      <c r="AT385" s="186" t="s">
        <v>196</v>
      </c>
      <c r="AU385" s="186" t="s">
        <v>126</v>
      </c>
      <c r="AV385" s="11" t="s">
        <v>94</v>
      </c>
      <c r="AW385" s="11" t="s">
        <v>42</v>
      </c>
      <c r="AX385" s="11" t="s">
        <v>86</v>
      </c>
      <c r="AY385" s="186" t="s">
        <v>188</v>
      </c>
    </row>
    <row r="386" spans="2:65" s="10" customFormat="1" ht="31.5" customHeight="1">
      <c r="B386" s="171"/>
      <c r="C386" s="172"/>
      <c r="D386" s="172"/>
      <c r="E386" s="173" t="s">
        <v>5</v>
      </c>
      <c r="F386" s="268" t="s">
        <v>593</v>
      </c>
      <c r="G386" s="269"/>
      <c r="H386" s="269"/>
      <c r="I386" s="269"/>
      <c r="J386" s="172"/>
      <c r="K386" s="174">
        <v>26.91</v>
      </c>
      <c r="L386" s="172"/>
      <c r="M386" s="172"/>
      <c r="N386" s="172"/>
      <c r="O386" s="172"/>
      <c r="P386" s="172"/>
      <c r="Q386" s="172"/>
      <c r="R386" s="175"/>
      <c r="T386" s="176"/>
      <c r="U386" s="172"/>
      <c r="V386" s="172"/>
      <c r="W386" s="172"/>
      <c r="X386" s="172"/>
      <c r="Y386" s="172"/>
      <c r="Z386" s="172"/>
      <c r="AA386" s="177"/>
      <c r="AT386" s="178" t="s">
        <v>196</v>
      </c>
      <c r="AU386" s="178" t="s">
        <v>126</v>
      </c>
      <c r="AV386" s="10" t="s">
        <v>126</v>
      </c>
      <c r="AW386" s="10" t="s">
        <v>42</v>
      </c>
      <c r="AX386" s="10" t="s">
        <v>86</v>
      </c>
      <c r="AY386" s="178" t="s">
        <v>188</v>
      </c>
    </row>
    <row r="387" spans="2:65" s="12" customFormat="1" ht="22.5" customHeight="1">
      <c r="B387" s="191"/>
      <c r="C387" s="192"/>
      <c r="D387" s="192"/>
      <c r="E387" s="193" t="s">
        <v>5</v>
      </c>
      <c r="F387" s="272" t="s">
        <v>265</v>
      </c>
      <c r="G387" s="273"/>
      <c r="H387" s="273"/>
      <c r="I387" s="273"/>
      <c r="J387" s="192"/>
      <c r="K387" s="194">
        <v>457.64</v>
      </c>
      <c r="L387" s="192"/>
      <c r="M387" s="192"/>
      <c r="N387" s="192"/>
      <c r="O387" s="192"/>
      <c r="P387" s="192"/>
      <c r="Q387" s="192"/>
      <c r="R387" s="195"/>
      <c r="T387" s="196"/>
      <c r="U387" s="192"/>
      <c r="V387" s="192"/>
      <c r="W387" s="192"/>
      <c r="X387" s="192"/>
      <c r="Y387" s="192"/>
      <c r="Z387" s="192"/>
      <c r="AA387" s="197"/>
      <c r="AT387" s="198" t="s">
        <v>196</v>
      </c>
      <c r="AU387" s="198" t="s">
        <v>126</v>
      </c>
      <c r="AV387" s="12" t="s">
        <v>193</v>
      </c>
      <c r="AW387" s="12" t="s">
        <v>42</v>
      </c>
      <c r="AX387" s="12" t="s">
        <v>94</v>
      </c>
      <c r="AY387" s="198" t="s">
        <v>188</v>
      </c>
    </row>
    <row r="388" spans="2:65" s="1" customFormat="1" ht="31.5" customHeight="1">
      <c r="B388" s="135"/>
      <c r="C388" s="164" t="s">
        <v>594</v>
      </c>
      <c r="D388" s="164" t="s">
        <v>189</v>
      </c>
      <c r="E388" s="165" t="s">
        <v>595</v>
      </c>
      <c r="F388" s="256" t="s">
        <v>596</v>
      </c>
      <c r="G388" s="256"/>
      <c r="H388" s="256"/>
      <c r="I388" s="256"/>
      <c r="J388" s="166" t="s">
        <v>220</v>
      </c>
      <c r="K388" s="167">
        <v>15.4</v>
      </c>
      <c r="L388" s="257">
        <v>0</v>
      </c>
      <c r="M388" s="257"/>
      <c r="N388" s="258">
        <f>ROUND(L388*K388,2)</f>
        <v>0</v>
      </c>
      <c r="O388" s="258"/>
      <c r="P388" s="258"/>
      <c r="Q388" s="258"/>
      <c r="R388" s="138"/>
      <c r="T388" s="168" t="s">
        <v>5</v>
      </c>
      <c r="U388" s="47" t="s">
        <v>51</v>
      </c>
      <c r="V388" s="39"/>
      <c r="W388" s="169">
        <f>V388*K388</f>
        <v>0</v>
      </c>
      <c r="X388" s="169">
        <v>0</v>
      </c>
      <c r="Y388" s="169">
        <f>X388*K388</f>
        <v>0</v>
      </c>
      <c r="Z388" s="169">
        <v>6.8000000000000005E-2</v>
      </c>
      <c r="AA388" s="170">
        <f>Z388*K388</f>
        <v>1.0472000000000001</v>
      </c>
      <c r="AR388" s="20" t="s">
        <v>193</v>
      </c>
      <c r="AT388" s="20" t="s">
        <v>189</v>
      </c>
      <c r="AU388" s="20" t="s">
        <v>126</v>
      </c>
      <c r="AY388" s="20" t="s">
        <v>188</v>
      </c>
      <c r="BE388" s="109">
        <f>IF(U388="základní",N388,0)</f>
        <v>0</v>
      </c>
      <c r="BF388" s="109">
        <f>IF(U388="snížená",N388,0)</f>
        <v>0</v>
      </c>
      <c r="BG388" s="109">
        <f>IF(U388="zákl. přenesená",N388,0)</f>
        <v>0</v>
      </c>
      <c r="BH388" s="109">
        <f>IF(U388="sníž. přenesená",N388,0)</f>
        <v>0</v>
      </c>
      <c r="BI388" s="109">
        <f>IF(U388="nulová",N388,0)</f>
        <v>0</v>
      </c>
      <c r="BJ388" s="20" t="s">
        <v>94</v>
      </c>
      <c r="BK388" s="109">
        <f>ROUND(L388*K388,2)</f>
        <v>0</v>
      </c>
      <c r="BL388" s="20" t="s">
        <v>193</v>
      </c>
      <c r="BM388" s="20" t="s">
        <v>597</v>
      </c>
    </row>
    <row r="389" spans="2:65" s="11" customFormat="1" ht="22.5" customHeight="1">
      <c r="B389" s="179"/>
      <c r="C389" s="180"/>
      <c r="D389" s="180"/>
      <c r="E389" s="181" t="s">
        <v>5</v>
      </c>
      <c r="F389" s="276" t="s">
        <v>598</v>
      </c>
      <c r="G389" s="277"/>
      <c r="H389" s="277"/>
      <c r="I389" s="277"/>
      <c r="J389" s="180"/>
      <c r="K389" s="182" t="s">
        <v>5</v>
      </c>
      <c r="L389" s="180"/>
      <c r="M389" s="180"/>
      <c r="N389" s="180"/>
      <c r="O389" s="180"/>
      <c r="P389" s="180"/>
      <c r="Q389" s="180"/>
      <c r="R389" s="183"/>
      <c r="T389" s="184"/>
      <c r="U389" s="180"/>
      <c r="V389" s="180"/>
      <c r="W389" s="180"/>
      <c r="X389" s="180"/>
      <c r="Y389" s="180"/>
      <c r="Z389" s="180"/>
      <c r="AA389" s="185"/>
      <c r="AT389" s="186" t="s">
        <v>196</v>
      </c>
      <c r="AU389" s="186" t="s">
        <v>126</v>
      </c>
      <c r="AV389" s="11" t="s">
        <v>94</v>
      </c>
      <c r="AW389" s="11" t="s">
        <v>42</v>
      </c>
      <c r="AX389" s="11" t="s">
        <v>86</v>
      </c>
      <c r="AY389" s="186" t="s">
        <v>188</v>
      </c>
    </row>
    <row r="390" spans="2:65" s="10" customFormat="1" ht="22.5" customHeight="1">
      <c r="B390" s="171"/>
      <c r="C390" s="172"/>
      <c r="D390" s="172"/>
      <c r="E390" s="173" t="s">
        <v>5</v>
      </c>
      <c r="F390" s="268" t="s">
        <v>599</v>
      </c>
      <c r="G390" s="269"/>
      <c r="H390" s="269"/>
      <c r="I390" s="269"/>
      <c r="J390" s="172"/>
      <c r="K390" s="174">
        <v>15.4</v>
      </c>
      <c r="L390" s="172"/>
      <c r="M390" s="172"/>
      <c r="N390" s="172"/>
      <c r="O390" s="172"/>
      <c r="P390" s="172"/>
      <c r="Q390" s="172"/>
      <c r="R390" s="175"/>
      <c r="T390" s="176"/>
      <c r="U390" s="172"/>
      <c r="V390" s="172"/>
      <c r="W390" s="172"/>
      <c r="X390" s="172"/>
      <c r="Y390" s="172"/>
      <c r="Z390" s="172"/>
      <c r="AA390" s="177"/>
      <c r="AT390" s="178" t="s">
        <v>196</v>
      </c>
      <c r="AU390" s="178" t="s">
        <v>126</v>
      </c>
      <c r="AV390" s="10" t="s">
        <v>126</v>
      </c>
      <c r="AW390" s="10" t="s">
        <v>42</v>
      </c>
      <c r="AX390" s="10" t="s">
        <v>94</v>
      </c>
      <c r="AY390" s="178" t="s">
        <v>188</v>
      </c>
    </row>
    <row r="391" spans="2:65" s="1" customFormat="1" ht="31.5" customHeight="1">
      <c r="B391" s="135"/>
      <c r="C391" s="164" t="s">
        <v>600</v>
      </c>
      <c r="D391" s="164" t="s">
        <v>189</v>
      </c>
      <c r="E391" s="165" t="s">
        <v>601</v>
      </c>
      <c r="F391" s="256" t="s">
        <v>602</v>
      </c>
      <c r="G391" s="256"/>
      <c r="H391" s="256"/>
      <c r="I391" s="256"/>
      <c r="J391" s="166" t="s">
        <v>603</v>
      </c>
      <c r="K391" s="167">
        <v>1</v>
      </c>
      <c r="L391" s="257">
        <v>0</v>
      </c>
      <c r="M391" s="257"/>
      <c r="N391" s="258">
        <f>ROUND(L391*K391,2)</f>
        <v>0</v>
      </c>
      <c r="O391" s="258"/>
      <c r="P391" s="258"/>
      <c r="Q391" s="258"/>
      <c r="R391" s="138"/>
      <c r="T391" s="168" t="s">
        <v>5</v>
      </c>
      <c r="U391" s="47" t="s">
        <v>51</v>
      </c>
      <c r="V391" s="39"/>
      <c r="W391" s="169">
        <f>V391*K391</f>
        <v>0</v>
      </c>
      <c r="X391" s="169">
        <v>0</v>
      </c>
      <c r="Y391" s="169">
        <f>X391*K391</f>
        <v>0</v>
      </c>
      <c r="Z391" s="169">
        <v>0</v>
      </c>
      <c r="AA391" s="170">
        <f>Z391*K391</f>
        <v>0</v>
      </c>
      <c r="AR391" s="20" t="s">
        <v>193</v>
      </c>
      <c r="AT391" s="20" t="s">
        <v>189</v>
      </c>
      <c r="AU391" s="20" t="s">
        <v>126</v>
      </c>
      <c r="AY391" s="20" t="s">
        <v>188</v>
      </c>
      <c r="BE391" s="109">
        <f>IF(U391="základní",N391,0)</f>
        <v>0</v>
      </c>
      <c r="BF391" s="109">
        <f>IF(U391="snížená",N391,0)</f>
        <v>0</v>
      </c>
      <c r="BG391" s="109">
        <f>IF(U391="zákl. přenesená",N391,0)</f>
        <v>0</v>
      </c>
      <c r="BH391" s="109">
        <f>IF(U391="sníž. přenesená",N391,0)</f>
        <v>0</v>
      </c>
      <c r="BI391" s="109">
        <f>IF(U391="nulová",N391,0)</f>
        <v>0</v>
      </c>
      <c r="BJ391" s="20" t="s">
        <v>94</v>
      </c>
      <c r="BK391" s="109">
        <f>ROUND(L391*K391,2)</f>
        <v>0</v>
      </c>
      <c r="BL391" s="20" t="s">
        <v>193</v>
      </c>
      <c r="BM391" s="20" t="s">
        <v>604</v>
      </c>
    </row>
    <row r="392" spans="2:65" s="1" customFormat="1" ht="31.5" customHeight="1">
      <c r="B392" s="135"/>
      <c r="C392" s="164" t="s">
        <v>605</v>
      </c>
      <c r="D392" s="164" t="s">
        <v>189</v>
      </c>
      <c r="E392" s="165" t="s">
        <v>606</v>
      </c>
      <c r="F392" s="256" t="s">
        <v>607</v>
      </c>
      <c r="G392" s="256"/>
      <c r="H392" s="256"/>
      <c r="I392" s="256"/>
      <c r="J392" s="166" t="s">
        <v>603</v>
      </c>
      <c r="K392" s="167">
        <v>1</v>
      </c>
      <c r="L392" s="257">
        <v>0</v>
      </c>
      <c r="M392" s="257"/>
      <c r="N392" s="258">
        <f>ROUND(L392*K392,2)</f>
        <v>0</v>
      </c>
      <c r="O392" s="258"/>
      <c r="P392" s="258"/>
      <c r="Q392" s="258"/>
      <c r="R392" s="138"/>
      <c r="T392" s="168" t="s">
        <v>5</v>
      </c>
      <c r="U392" s="47" t="s">
        <v>51</v>
      </c>
      <c r="V392" s="39"/>
      <c r="W392" s="169">
        <f>V392*K392</f>
        <v>0</v>
      </c>
      <c r="X392" s="169">
        <v>0</v>
      </c>
      <c r="Y392" s="169">
        <f>X392*K392</f>
        <v>0</v>
      </c>
      <c r="Z392" s="169">
        <v>0</v>
      </c>
      <c r="AA392" s="170">
        <f>Z392*K392</f>
        <v>0</v>
      </c>
      <c r="AR392" s="20" t="s">
        <v>193</v>
      </c>
      <c r="AT392" s="20" t="s">
        <v>189</v>
      </c>
      <c r="AU392" s="20" t="s">
        <v>126</v>
      </c>
      <c r="AY392" s="20" t="s">
        <v>188</v>
      </c>
      <c r="BE392" s="109">
        <f>IF(U392="základní",N392,0)</f>
        <v>0</v>
      </c>
      <c r="BF392" s="109">
        <f>IF(U392="snížená",N392,0)</f>
        <v>0</v>
      </c>
      <c r="BG392" s="109">
        <f>IF(U392="zákl. přenesená",N392,0)</f>
        <v>0</v>
      </c>
      <c r="BH392" s="109">
        <f>IF(U392="sníž. přenesená",N392,0)</f>
        <v>0</v>
      </c>
      <c r="BI392" s="109">
        <f>IF(U392="nulová",N392,0)</f>
        <v>0</v>
      </c>
      <c r="BJ392" s="20" t="s">
        <v>94</v>
      </c>
      <c r="BK392" s="109">
        <f>ROUND(L392*K392,2)</f>
        <v>0</v>
      </c>
      <c r="BL392" s="20" t="s">
        <v>193</v>
      </c>
      <c r="BM392" s="20" t="s">
        <v>608</v>
      </c>
    </row>
    <row r="393" spans="2:65" s="9" customFormat="1" ht="29.85" customHeight="1">
      <c r="B393" s="153"/>
      <c r="C393" s="154"/>
      <c r="D393" s="163" t="s">
        <v>147</v>
      </c>
      <c r="E393" s="163"/>
      <c r="F393" s="163"/>
      <c r="G393" s="163"/>
      <c r="H393" s="163"/>
      <c r="I393" s="163"/>
      <c r="J393" s="163"/>
      <c r="K393" s="163"/>
      <c r="L393" s="163"/>
      <c r="M393" s="163"/>
      <c r="N393" s="250">
        <f>BK393</f>
        <v>0</v>
      </c>
      <c r="O393" s="251"/>
      <c r="P393" s="251"/>
      <c r="Q393" s="251"/>
      <c r="R393" s="156"/>
      <c r="T393" s="157"/>
      <c r="U393" s="154"/>
      <c r="V393" s="154"/>
      <c r="W393" s="158">
        <f>SUM(W394:W396)</f>
        <v>0</v>
      </c>
      <c r="X393" s="154"/>
      <c r="Y393" s="158">
        <f>SUM(Y394:Y396)</f>
        <v>0</v>
      </c>
      <c r="Z393" s="154"/>
      <c r="AA393" s="159">
        <f>SUM(AA394:AA396)</f>
        <v>0</v>
      </c>
      <c r="AR393" s="160" t="s">
        <v>94</v>
      </c>
      <c r="AT393" s="161" t="s">
        <v>85</v>
      </c>
      <c r="AU393" s="161" t="s">
        <v>94</v>
      </c>
      <c r="AY393" s="160" t="s">
        <v>188</v>
      </c>
      <c r="BK393" s="162">
        <f>SUM(BK394:BK396)</f>
        <v>0</v>
      </c>
    </row>
    <row r="394" spans="2:65" s="1" customFormat="1" ht="31.5" customHeight="1">
      <c r="B394" s="135"/>
      <c r="C394" s="164" t="s">
        <v>609</v>
      </c>
      <c r="D394" s="164" t="s">
        <v>189</v>
      </c>
      <c r="E394" s="165" t="s">
        <v>610</v>
      </c>
      <c r="F394" s="256" t="s">
        <v>611</v>
      </c>
      <c r="G394" s="256"/>
      <c r="H394" s="256"/>
      <c r="I394" s="256"/>
      <c r="J394" s="166" t="s">
        <v>208</v>
      </c>
      <c r="K394" s="167">
        <v>111.319</v>
      </c>
      <c r="L394" s="257">
        <v>0</v>
      </c>
      <c r="M394" s="257"/>
      <c r="N394" s="258">
        <f>ROUND(L394*K394,2)</f>
        <v>0</v>
      </c>
      <c r="O394" s="258"/>
      <c r="P394" s="258"/>
      <c r="Q394" s="258"/>
      <c r="R394" s="138"/>
      <c r="T394" s="168" t="s">
        <v>5</v>
      </c>
      <c r="U394" s="47" t="s">
        <v>51</v>
      </c>
      <c r="V394" s="39"/>
      <c r="W394" s="169">
        <f>V394*K394</f>
        <v>0</v>
      </c>
      <c r="X394" s="169">
        <v>0</v>
      </c>
      <c r="Y394" s="169">
        <f>X394*K394</f>
        <v>0</v>
      </c>
      <c r="Z394" s="169">
        <v>0</v>
      </c>
      <c r="AA394" s="170">
        <f>Z394*K394</f>
        <v>0</v>
      </c>
      <c r="AR394" s="20" t="s">
        <v>193</v>
      </c>
      <c r="AT394" s="20" t="s">
        <v>189</v>
      </c>
      <c r="AU394" s="20" t="s">
        <v>126</v>
      </c>
      <c r="AY394" s="20" t="s">
        <v>188</v>
      </c>
      <c r="BE394" s="109">
        <f>IF(U394="základní",N394,0)</f>
        <v>0</v>
      </c>
      <c r="BF394" s="109">
        <f>IF(U394="snížená",N394,0)</f>
        <v>0</v>
      </c>
      <c r="BG394" s="109">
        <f>IF(U394="zákl. přenesená",N394,0)</f>
        <v>0</v>
      </c>
      <c r="BH394" s="109">
        <f>IF(U394="sníž. přenesená",N394,0)</f>
        <v>0</v>
      </c>
      <c r="BI394" s="109">
        <f>IF(U394="nulová",N394,0)</f>
        <v>0</v>
      </c>
      <c r="BJ394" s="20" t="s">
        <v>94</v>
      </c>
      <c r="BK394" s="109">
        <f>ROUND(L394*K394,2)</f>
        <v>0</v>
      </c>
      <c r="BL394" s="20" t="s">
        <v>193</v>
      </c>
      <c r="BM394" s="20" t="s">
        <v>612</v>
      </c>
    </row>
    <row r="395" spans="2:65" s="1" customFormat="1" ht="31.5" customHeight="1">
      <c r="B395" s="135"/>
      <c r="C395" s="164" t="s">
        <v>613</v>
      </c>
      <c r="D395" s="164" t="s">
        <v>189</v>
      </c>
      <c r="E395" s="165" t="s">
        <v>614</v>
      </c>
      <c r="F395" s="256" t="s">
        <v>615</v>
      </c>
      <c r="G395" s="256"/>
      <c r="H395" s="256"/>
      <c r="I395" s="256"/>
      <c r="J395" s="166" t="s">
        <v>208</v>
      </c>
      <c r="K395" s="167">
        <v>3896.165</v>
      </c>
      <c r="L395" s="257">
        <v>0</v>
      </c>
      <c r="M395" s="257"/>
      <c r="N395" s="258">
        <f>ROUND(L395*K395,2)</f>
        <v>0</v>
      </c>
      <c r="O395" s="258"/>
      <c r="P395" s="258"/>
      <c r="Q395" s="258"/>
      <c r="R395" s="138"/>
      <c r="T395" s="168" t="s">
        <v>5</v>
      </c>
      <c r="U395" s="47" t="s">
        <v>51</v>
      </c>
      <c r="V395" s="39"/>
      <c r="W395" s="169">
        <f>V395*K395</f>
        <v>0</v>
      </c>
      <c r="X395" s="169">
        <v>0</v>
      </c>
      <c r="Y395" s="169">
        <f>X395*K395</f>
        <v>0</v>
      </c>
      <c r="Z395" s="169">
        <v>0</v>
      </c>
      <c r="AA395" s="170">
        <f>Z395*K395</f>
        <v>0</v>
      </c>
      <c r="AR395" s="20" t="s">
        <v>193</v>
      </c>
      <c r="AT395" s="20" t="s">
        <v>189</v>
      </c>
      <c r="AU395" s="20" t="s">
        <v>126</v>
      </c>
      <c r="AY395" s="20" t="s">
        <v>188</v>
      </c>
      <c r="BE395" s="109">
        <f>IF(U395="základní",N395,0)</f>
        <v>0</v>
      </c>
      <c r="BF395" s="109">
        <f>IF(U395="snížená",N395,0)</f>
        <v>0</v>
      </c>
      <c r="BG395" s="109">
        <f>IF(U395="zákl. přenesená",N395,0)</f>
        <v>0</v>
      </c>
      <c r="BH395" s="109">
        <f>IF(U395="sníž. přenesená",N395,0)</f>
        <v>0</v>
      </c>
      <c r="BI395" s="109">
        <f>IF(U395="nulová",N395,0)</f>
        <v>0</v>
      </c>
      <c r="BJ395" s="20" t="s">
        <v>94</v>
      </c>
      <c r="BK395" s="109">
        <f>ROUND(L395*K395,2)</f>
        <v>0</v>
      </c>
      <c r="BL395" s="20" t="s">
        <v>193</v>
      </c>
      <c r="BM395" s="20" t="s">
        <v>616</v>
      </c>
    </row>
    <row r="396" spans="2:65" s="1" customFormat="1" ht="31.5" customHeight="1">
      <c r="B396" s="135"/>
      <c r="C396" s="164" t="s">
        <v>617</v>
      </c>
      <c r="D396" s="164" t="s">
        <v>189</v>
      </c>
      <c r="E396" s="165" t="s">
        <v>618</v>
      </c>
      <c r="F396" s="256" t="s">
        <v>619</v>
      </c>
      <c r="G396" s="256"/>
      <c r="H396" s="256"/>
      <c r="I396" s="256"/>
      <c r="J396" s="166" t="s">
        <v>208</v>
      </c>
      <c r="K396" s="167">
        <v>111.319</v>
      </c>
      <c r="L396" s="257">
        <v>0</v>
      </c>
      <c r="M396" s="257"/>
      <c r="N396" s="258">
        <f>ROUND(L396*K396,2)</f>
        <v>0</v>
      </c>
      <c r="O396" s="258"/>
      <c r="P396" s="258"/>
      <c r="Q396" s="258"/>
      <c r="R396" s="138"/>
      <c r="T396" s="168" t="s">
        <v>5</v>
      </c>
      <c r="U396" s="47" t="s">
        <v>51</v>
      </c>
      <c r="V396" s="39"/>
      <c r="W396" s="169">
        <f>V396*K396</f>
        <v>0</v>
      </c>
      <c r="X396" s="169">
        <v>0</v>
      </c>
      <c r="Y396" s="169">
        <f>X396*K396</f>
        <v>0</v>
      </c>
      <c r="Z396" s="169">
        <v>0</v>
      </c>
      <c r="AA396" s="170">
        <f>Z396*K396</f>
        <v>0</v>
      </c>
      <c r="AR396" s="20" t="s">
        <v>193</v>
      </c>
      <c r="AT396" s="20" t="s">
        <v>189</v>
      </c>
      <c r="AU396" s="20" t="s">
        <v>126</v>
      </c>
      <c r="AY396" s="20" t="s">
        <v>188</v>
      </c>
      <c r="BE396" s="109">
        <f>IF(U396="základní",N396,0)</f>
        <v>0</v>
      </c>
      <c r="BF396" s="109">
        <f>IF(U396="snížená",N396,0)</f>
        <v>0</v>
      </c>
      <c r="BG396" s="109">
        <f>IF(U396="zákl. přenesená",N396,0)</f>
        <v>0</v>
      </c>
      <c r="BH396" s="109">
        <f>IF(U396="sníž. přenesená",N396,0)</f>
        <v>0</v>
      </c>
      <c r="BI396" s="109">
        <f>IF(U396="nulová",N396,0)</f>
        <v>0</v>
      </c>
      <c r="BJ396" s="20" t="s">
        <v>94</v>
      </c>
      <c r="BK396" s="109">
        <f>ROUND(L396*K396,2)</f>
        <v>0</v>
      </c>
      <c r="BL396" s="20" t="s">
        <v>193</v>
      </c>
      <c r="BM396" s="20" t="s">
        <v>620</v>
      </c>
    </row>
    <row r="397" spans="2:65" s="9" customFormat="1" ht="29.85" customHeight="1">
      <c r="B397" s="153"/>
      <c r="C397" s="154"/>
      <c r="D397" s="163" t="s">
        <v>148</v>
      </c>
      <c r="E397" s="163"/>
      <c r="F397" s="163"/>
      <c r="G397" s="163"/>
      <c r="H397" s="163"/>
      <c r="I397" s="163"/>
      <c r="J397" s="163"/>
      <c r="K397" s="163"/>
      <c r="L397" s="163"/>
      <c r="M397" s="163"/>
      <c r="N397" s="250">
        <f>BK397</f>
        <v>0</v>
      </c>
      <c r="O397" s="251"/>
      <c r="P397" s="251"/>
      <c r="Q397" s="251"/>
      <c r="R397" s="156"/>
      <c r="T397" s="157"/>
      <c r="U397" s="154"/>
      <c r="V397" s="154"/>
      <c r="W397" s="158">
        <f>W398</f>
        <v>0</v>
      </c>
      <c r="X397" s="154"/>
      <c r="Y397" s="158">
        <f>Y398</f>
        <v>0</v>
      </c>
      <c r="Z397" s="154"/>
      <c r="AA397" s="159">
        <f>AA398</f>
        <v>0</v>
      </c>
      <c r="AR397" s="160" t="s">
        <v>94</v>
      </c>
      <c r="AT397" s="161" t="s">
        <v>85</v>
      </c>
      <c r="AU397" s="161" t="s">
        <v>94</v>
      </c>
      <c r="AY397" s="160" t="s">
        <v>188</v>
      </c>
      <c r="BK397" s="162">
        <f>BK398</f>
        <v>0</v>
      </c>
    </row>
    <row r="398" spans="2:65" s="1" customFormat="1" ht="22.5" customHeight="1">
      <c r="B398" s="135"/>
      <c r="C398" s="164" t="s">
        <v>621</v>
      </c>
      <c r="D398" s="164" t="s">
        <v>189</v>
      </c>
      <c r="E398" s="165" t="s">
        <v>622</v>
      </c>
      <c r="F398" s="256" t="s">
        <v>623</v>
      </c>
      <c r="G398" s="256"/>
      <c r="H398" s="256"/>
      <c r="I398" s="256"/>
      <c r="J398" s="166" t="s">
        <v>208</v>
      </c>
      <c r="K398" s="167">
        <v>266.75700000000001</v>
      </c>
      <c r="L398" s="257">
        <v>0</v>
      </c>
      <c r="M398" s="257"/>
      <c r="N398" s="258">
        <f>ROUND(L398*K398,2)</f>
        <v>0</v>
      </c>
      <c r="O398" s="258"/>
      <c r="P398" s="258"/>
      <c r="Q398" s="258"/>
      <c r="R398" s="138"/>
      <c r="T398" s="168" t="s">
        <v>5</v>
      </c>
      <c r="U398" s="47" t="s">
        <v>51</v>
      </c>
      <c r="V398" s="39"/>
      <c r="W398" s="169">
        <f>V398*K398</f>
        <v>0</v>
      </c>
      <c r="X398" s="169">
        <v>0</v>
      </c>
      <c r="Y398" s="169">
        <f>X398*K398</f>
        <v>0</v>
      </c>
      <c r="Z398" s="169">
        <v>0</v>
      </c>
      <c r="AA398" s="170">
        <f>Z398*K398</f>
        <v>0</v>
      </c>
      <c r="AR398" s="20" t="s">
        <v>193</v>
      </c>
      <c r="AT398" s="20" t="s">
        <v>189</v>
      </c>
      <c r="AU398" s="20" t="s">
        <v>126</v>
      </c>
      <c r="AY398" s="20" t="s">
        <v>188</v>
      </c>
      <c r="BE398" s="109">
        <f>IF(U398="základní",N398,0)</f>
        <v>0</v>
      </c>
      <c r="BF398" s="109">
        <f>IF(U398="snížená",N398,0)</f>
        <v>0</v>
      </c>
      <c r="BG398" s="109">
        <f>IF(U398="zákl. přenesená",N398,0)</f>
        <v>0</v>
      </c>
      <c r="BH398" s="109">
        <f>IF(U398="sníž. přenesená",N398,0)</f>
        <v>0</v>
      </c>
      <c r="BI398" s="109">
        <f>IF(U398="nulová",N398,0)</f>
        <v>0</v>
      </c>
      <c r="BJ398" s="20" t="s">
        <v>94</v>
      </c>
      <c r="BK398" s="109">
        <f>ROUND(L398*K398,2)</f>
        <v>0</v>
      </c>
      <c r="BL398" s="20" t="s">
        <v>193</v>
      </c>
      <c r="BM398" s="20" t="s">
        <v>624</v>
      </c>
    </row>
    <row r="399" spans="2:65" s="9" customFormat="1" ht="37.35" customHeight="1">
      <c r="B399" s="153"/>
      <c r="C399" s="154"/>
      <c r="D399" s="155" t="s">
        <v>149</v>
      </c>
      <c r="E399" s="155"/>
      <c r="F399" s="155"/>
      <c r="G399" s="155"/>
      <c r="H399" s="155"/>
      <c r="I399" s="155"/>
      <c r="J399" s="155"/>
      <c r="K399" s="155"/>
      <c r="L399" s="155"/>
      <c r="M399" s="155"/>
      <c r="N399" s="263">
        <f>BK399</f>
        <v>0</v>
      </c>
      <c r="O399" s="264"/>
      <c r="P399" s="264"/>
      <c r="Q399" s="264"/>
      <c r="R399" s="156"/>
      <c r="T399" s="157"/>
      <c r="U399" s="154"/>
      <c r="V399" s="154"/>
      <c r="W399" s="158">
        <f>W400</f>
        <v>0</v>
      </c>
      <c r="X399" s="154"/>
      <c r="Y399" s="158">
        <f>Y400</f>
        <v>0</v>
      </c>
      <c r="Z399" s="154"/>
      <c r="AA399" s="159">
        <f>AA400</f>
        <v>0</v>
      </c>
      <c r="AR399" s="160" t="s">
        <v>126</v>
      </c>
      <c r="AT399" s="161" t="s">
        <v>85</v>
      </c>
      <c r="AU399" s="161" t="s">
        <v>86</v>
      </c>
      <c r="AY399" s="160" t="s">
        <v>188</v>
      </c>
      <c r="BK399" s="162">
        <f>BK400</f>
        <v>0</v>
      </c>
    </row>
    <row r="400" spans="2:65" s="1" customFormat="1" ht="31.5" customHeight="1">
      <c r="B400" s="135"/>
      <c r="C400" s="164" t="s">
        <v>625</v>
      </c>
      <c r="D400" s="164" t="s">
        <v>189</v>
      </c>
      <c r="E400" s="165" t="s">
        <v>626</v>
      </c>
      <c r="F400" s="256" t="s">
        <v>627</v>
      </c>
      <c r="G400" s="256"/>
      <c r="H400" s="256"/>
      <c r="I400" s="256"/>
      <c r="J400" s="166" t="s">
        <v>236</v>
      </c>
      <c r="K400" s="167">
        <v>3</v>
      </c>
      <c r="L400" s="257">
        <v>0</v>
      </c>
      <c r="M400" s="257"/>
      <c r="N400" s="258">
        <f>ROUND(L400*K400,2)</f>
        <v>0</v>
      </c>
      <c r="O400" s="258"/>
      <c r="P400" s="258"/>
      <c r="Q400" s="258"/>
      <c r="R400" s="138"/>
      <c r="T400" s="168" t="s">
        <v>5</v>
      </c>
      <c r="U400" s="47" t="s">
        <v>51</v>
      </c>
      <c r="V400" s="39"/>
      <c r="W400" s="169">
        <f>V400*K400</f>
        <v>0</v>
      </c>
      <c r="X400" s="169">
        <v>0</v>
      </c>
      <c r="Y400" s="169">
        <f>X400*K400</f>
        <v>0</v>
      </c>
      <c r="Z400" s="169">
        <v>0</v>
      </c>
      <c r="AA400" s="170">
        <f>Z400*K400</f>
        <v>0</v>
      </c>
      <c r="AR400" s="20" t="s">
        <v>271</v>
      </c>
      <c r="AT400" s="20" t="s">
        <v>189</v>
      </c>
      <c r="AU400" s="20" t="s">
        <v>94</v>
      </c>
      <c r="AY400" s="20" t="s">
        <v>188</v>
      </c>
      <c r="BE400" s="109">
        <f>IF(U400="základní",N400,0)</f>
        <v>0</v>
      </c>
      <c r="BF400" s="109">
        <f>IF(U400="snížená",N400,0)</f>
        <v>0</v>
      </c>
      <c r="BG400" s="109">
        <f>IF(U400="zákl. přenesená",N400,0)</f>
        <v>0</v>
      </c>
      <c r="BH400" s="109">
        <f>IF(U400="sníž. přenesená",N400,0)</f>
        <v>0</v>
      </c>
      <c r="BI400" s="109">
        <f>IF(U400="nulová",N400,0)</f>
        <v>0</v>
      </c>
      <c r="BJ400" s="20" t="s">
        <v>94</v>
      </c>
      <c r="BK400" s="109">
        <f>ROUND(L400*K400,2)</f>
        <v>0</v>
      </c>
      <c r="BL400" s="20" t="s">
        <v>271</v>
      </c>
      <c r="BM400" s="20" t="s">
        <v>628</v>
      </c>
    </row>
    <row r="401" spans="2:65" s="9" customFormat="1" ht="37.35" customHeight="1">
      <c r="B401" s="153"/>
      <c r="C401" s="154"/>
      <c r="D401" s="155" t="s">
        <v>150</v>
      </c>
      <c r="E401" s="155"/>
      <c r="F401" s="155"/>
      <c r="G401" s="155"/>
      <c r="H401" s="155"/>
      <c r="I401" s="155"/>
      <c r="J401" s="155"/>
      <c r="K401" s="155"/>
      <c r="L401" s="155"/>
      <c r="M401" s="155"/>
      <c r="N401" s="247">
        <f>BK401</f>
        <v>0</v>
      </c>
      <c r="O401" s="248"/>
      <c r="P401" s="248"/>
      <c r="Q401" s="248"/>
      <c r="R401" s="156"/>
      <c r="T401" s="157"/>
      <c r="U401" s="154"/>
      <c r="V401" s="154"/>
      <c r="W401" s="158">
        <f>W402+W422+W425+W438+W491+W501+W534+W557+W590+W598</f>
        <v>0</v>
      </c>
      <c r="X401" s="154"/>
      <c r="Y401" s="158">
        <f>Y402+Y422+Y425+Y438+Y491+Y501+Y534+Y557+Y590+Y598</f>
        <v>11.627047579999997</v>
      </c>
      <c r="Z401" s="154"/>
      <c r="AA401" s="159">
        <f>AA402+AA422+AA425+AA438+AA491+AA501+AA534+AA557+AA590+AA598</f>
        <v>0.51424999999999998</v>
      </c>
      <c r="AR401" s="160" t="s">
        <v>126</v>
      </c>
      <c r="AT401" s="161" t="s">
        <v>85</v>
      </c>
      <c r="AU401" s="161" t="s">
        <v>86</v>
      </c>
      <c r="AY401" s="160" t="s">
        <v>188</v>
      </c>
      <c r="BK401" s="162">
        <f>BK402+BK422+BK425+BK438+BK491+BK501+BK534+BK557+BK590+BK598</f>
        <v>0</v>
      </c>
    </row>
    <row r="402" spans="2:65" s="9" customFormat="1" ht="19.899999999999999" customHeight="1">
      <c r="B402" s="153"/>
      <c r="C402" s="154"/>
      <c r="D402" s="163" t="s">
        <v>151</v>
      </c>
      <c r="E402" s="163"/>
      <c r="F402" s="163"/>
      <c r="G402" s="163"/>
      <c r="H402" s="163"/>
      <c r="I402" s="163"/>
      <c r="J402" s="163"/>
      <c r="K402" s="163"/>
      <c r="L402" s="163"/>
      <c r="M402" s="163"/>
      <c r="N402" s="252">
        <f>BK402</f>
        <v>0</v>
      </c>
      <c r="O402" s="253"/>
      <c r="P402" s="253"/>
      <c r="Q402" s="253"/>
      <c r="R402" s="156"/>
      <c r="T402" s="157"/>
      <c r="U402" s="154"/>
      <c r="V402" s="154"/>
      <c r="W402" s="158">
        <f>SUM(W403:W421)</f>
        <v>0</v>
      </c>
      <c r="X402" s="154"/>
      <c r="Y402" s="158">
        <f>SUM(Y403:Y421)</f>
        <v>0.22646315</v>
      </c>
      <c r="Z402" s="154"/>
      <c r="AA402" s="159">
        <f>SUM(AA403:AA421)</f>
        <v>0</v>
      </c>
      <c r="AR402" s="160" t="s">
        <v>126</v>
      </c>
      <c r="AT402" s="161" t="s">
        <v>85</v>
      </c>
      <c r="AU402" s="161" t="s">
        <v>94</v>
      </c>
      <c r="AY402" s="160" t="s">
        <v>188</v>
      </c>
      <c r="BK402" s="162">
        <f>SUM(BK403:BK421)</f>
        <v>0</v>
      </c>
    </row>
    <row r="403" spans="2:65" s="1" customFormat="1" ht="44.25" customHeight="1">
      <c r="B403" s="135"/>
      <c r="C403" s="164" t="s">
        <v>629</v>
      </c>
      <c r="D403" s="164" t="s">
        <v>189</v>
      </c>
      <c r="E403" s="165" t="s">
        <v>630</v>
      </c>
      <c r="F403" s="256" t="s">
        <v>631</v>
      </c>
      <c r="G403" s="256"/>
      <c r="H403" s="256"/>
      <c r="I403" s="256"/>
      <c r="J403" s="166" t="s">
        <v>220</v>
      </c>
      <c r="K403" s="167">
        <v>9.25</v>
      </c>
      <c r="L403" s="257">
        <v>0</v>
      </c>
      <c r="M403" s="257"/>
      <c r="N403" s="258">
        <f>ROUND(L403*K403,2)</f>
        <v>0</v>
      </c>
      <c r="O403" s="258"/>
      <c r="P403" s="258"/>
      <c r="Q403" s="258"/>
      <c r="R403" s="138"/>
      <c r="T403" s="168" t="s">
        <v>5</v>
      </c>
      <c r="U403" s="47" t="s">
        <v>51</v>
      </c>
      <c r="V403" s="39"/>
      <c r="W403" s="169">
        <f>V403*K403</f>
        <v>0</v>
      </c>
      <c r="X403" s="169">
        <v>0</v>
      </c>
      <c r="Y403" s="169">
        <f>X403*K403</f>
        <v>0</v>
      </c>
      <c r="Z403" s="169">
        <v>0</v>
      </c>
      <c r="AA403" s="170">
        <f>Z403*K403</f>
        <v>0</v>
      </c>
      <c r="AR403" s="20" t="s">
        <v>271</v>
      </c>
      <c r="AT403" s="20" t="s">
        <v>189</v>
      </c>
      <c r="AU403" s="20" t="s">
        <v>126</v>
      </c>
      <c r="AY403" s="20" t="s">
        <v>188</v>
      </c>
      <c r="BE403" s="109">
        <f>IF(U403="základní",N403,0)</f>
        <v>0</v>
      </c>
      <c r="BF403" s="109">
        <f>IF(U403="snížená",N403,0)</f>
        <v>0</v>
      </c>
      <c r="BG403" s="109">
        <f>IF(U403="zákl. přenesená",N403,0)</f>
        <v>0</v>
      </c>
      <c r="BH403" s="109">
        <f>IF(U403="sníž. přenesená",N403,0)</f>
        <v>0</v>
      </c>
      <c r="BI403" s="109">
        <f>IF(U403="nulová",N403,0)</f>
        <v>0</v>
      </c>
      <c r="BJ403" s="20" t="s">
        <v>94</v>
      </c>
      <c r="BK403" s="109">
        <f>ROUND(L403*K403,2)</f>
        <v>0</v>
      </c>
      <c r="BL403" s="20" t="s">
        <v>271</v>
      </c>
      <c r="BM403" s="20" t="s">
        <v>632</v>
      </c>
    </row>
    <row r="404" spans="2:65" s="11" customFormat="1" ht="31.5" customHeight="1">
      <c r="B404" s="179"/>
      <c r="C404" s="180"/>
      <c r="D404" s="180"/>
      <c r="E404" s="181" t="s">
        <v>5</v>
      </c>
      <c r="F404" s="276" t="s">
        <v>633</v>
      </c>
      <c r="G404" s="277"/>
      <c r="H404" s="277"/>
      <c r="I404" s="277"/>
      <c r="J404" s="180"/>
      <c r="K404" s="182" t="s">
        <v>5</v>
      </c>
      <c r="L404" s="180"/>
      <c r="M404" s="180"/>
      <c r="N404" s="180"/>
      <c r="O404" s="180"/>
      <c r="P404" s="180"/>
      <c r="Q404" s="180"/>
      <c r="R404" s="183"/>
      <c r="T404" s="184"/>
      <c r="U404" s="180"/>
      <c r="V404" s="180"/>
      <c r="W404" s="180"/>
      <c r="X404" s="180"/>
      <c r="Y404" s="180"/>
      <c r="Z404" s="180"/>
      <c r="AA404" s="185"/>
      <c r="AT404" s="186" t="s">
        <v>196</v>
      </c>
      <c r="AU404" s="186" t="s">
        <v>126</v>
      </c>
      <c r="AV404" s="11" t="s">
        <v>94</v>
      </c>
      <c r="AW404" s="11" t="s">
        <v>42</v>
      </c>
      <c r="AX404" s="11" t="s">
        <v>86</v>
      </c>
      <c r="AY404" s="186" t="s">
        <v>188</v>
      </c>
    </row>
    <row r="405" spans="2:65" s="10" customFormat="1" ht="22.5" customHeight="1">
      <c r="B405" s="171"/>
      <c r="C405" s="172"/>
      <c r="D405" s="172"/>
      <c r="E405" s="173" t="s">
        <v>5</v>
      </c>
      <c r="F405" s="268" t="s">
        <v>634</v>
      </c>
      <c r="G405" s="269"/>
      <c r="H405" s="269"/>
      <c r="I405" s="269"/>
      <c r="J405" s="172"/>
      <c r="K405" s="174">
        <v>6.85</v>
      </c>
      <c r="L405" s="172"/>
      <c r="M405" s="172"/>
      <c r="N405" s="172"/>
      <c r="O405" s="172"/>
      <c r="P405" s="172"/>
      <c r="Q405" s="172"/>
      <c r="R405" s="175"/>
      <c r="T405" s="176"/>
      <c r="U405" s="172"/>
      <c r="V405" s="172"/>
      <c r="W405" s="172"/>
      <c r="X405" s="172"/>
      <c r="Y405" s="172"/>
      <c r="Z405" s="172"/>
      <c r="AA405" s="177"/>
      <c r="AT405" s="178" t="s">
        <v>196</v>
      </c>
      <c r="AU405" s="178" t="s">
        <v>126</v>
      </c>
      <c r="AV405" s="10" t="s">
        <v>126</v>
      </c>
      <c r="AW405" s="10" t="s">
        <v>42</v>
      </c>
      <c r="AX405" s="10" t="s">
        <v>86</v>
      </c>
      <c r="AY405" s="178" t="s">
        <v>188</v>
      </c>
    </row>
    <row r="406" spans="2:65" s="11" customFormat="1" ht="22.5" customHeight="1">
      <c r="B406" s="179"/>
      <c r="C406" s="180"/>
      <c r="D406" s="180"/>
      <c r="E406" s="181" t="s">
        <v>5</v>
      </c>
      <c r="F406" s="270" t="s">
        <v>468</v>
      </c>
      <c r="G406" s="271"/>
      <c r="H406" s="271"/>
      <c r="I406" s="271"/>
      <c r="J406" s="180"/>
      <c r="K406" s="182" t="s">
        <v>5</v>
      </c>
      <c r="L406" s="180"/>
      <c r="M406" s="180"/>
      <c r="N406" s="180"/>
      <c r="O406" s="180"/>
      <c r="P406" s="180"/>
      <c r="Q406" s="180"/>
      <c r="R406" s="183"/>
      <c r="T406" s="184"/>
      <c r="U406" s="180"/>
      <c r="V406" s="180"/>
      <c r="W406" s="180"/>
      <c r="X406" s="180"/>
      <c r="Y406" s="180"/>
      <c r="Z406" s="180"/>
      <c r="AA406" s="185"/>
      <c r="AT406" s="186" t="s">
        <v>196</v>
      </c>
      <c r="AU406" s="186" t="s">
        <v>126</v>
      </c>
      <c r="AV406" s="11" t="s">
        <v>94</v>
      </c>
      <c r="AW406" s="11" t="s">
        <v>42</v>
      </c>
      <c r="AX406" s="11" t="s">
        <v>86</v>
      </c>
      <c r="AY406" s="186" t="s">
        <v>188</v>
      </c>
    </row>
    <row r="407" spans="2:65" s="10" customFormat="1" ht="22.5" customHeight="1">
      <c r="B407" s="171"/>
      <c r="C407" s="172"/>
      <c r="D407" s="172"/>
      <c r="E407" s="173" t="s">
        <v>5</v>
      </c>
      <c r="F407" s="268" t="s">
        <v>469</v>
      </c>
      <c r="G407" s="269"/>
      <c r="H407" s="269"/>
      <c r="I407" s="269"/>
      <c r="J407" s="172"/>
      <c r="K407" s="174">
        <v>2.4</v>
      </c>
      <c r="L407" s="172"/>
      <c r="M407" s="172"/>
      <c r="N407" s="172"/>
      <c r="O407" s="172"/>
      <c r="P407" s="172"/>
      <c r="Q407" s="172"/>
      <c r="R407" s="175"/>
      <c r="T407" s="176"/>
      <c r="U407" s="172"/>
      <c r="V407" s="172"/>
      <c r="W407" s="172"/>
      <c r="X407" s="172"/>
      <c r="Y407" s="172"/>
      <c r="Z407" s="172"/>
      <c r="AA407" s="177"/>
      <c r="AT407" s="178" t="s">
        <v>196</v>
      </c>
      <c r="AU407" s="178" t="s">
        <v>126</v>
      </c>
      <c r="AV407" s="10" t="s">
        <v>126</v>
      </c>
      <c r="AW407" s="10" t="s">
        <v>42</v>
      </c>
      <c r="AX407" s="10" t="s">
        <v>86</v>
      </c>
      <c r="AY407" s="178" t="s">
        <v>188</v>
      </c>
    </row>
    <row r="408" spans="2:65" s="12" customFormat="1" ht="22.5" customHeight="1">
      <c r="B408" s="191"/>
      <c r="C408" s="192"/>
      <c r="D408" s="192"/>
      <c r="E408" s="193" t="s">
        <v>5</v>
      </c>
      <c r="F408" s="272" t="s">
        <v>265</v>
      </c>
      <c r="G408" s="273"/>
      <c r="H408" s="273"/>
      <c r="I408" s="273"/>
      <c r="J408" s="192"/>
      <c r="K408" s="194">
        <v>9.25</v>
      </c>
      <c r="L408" s="192"/>
      <c r="M408" s="192"/>
      <c r="N408" s="192"/>
      <c r="O408" s="192"/>
      <c r="P408" s="192"/>
      <c r="Q408" s="192"/>
      <c r="R408" s="195"/>
      <c r="T408" s="196"/>
      <c r="U408" s="192"/>
      <c r="V408" s="192"/>
      <c r="W408" s="192"/>
      <c r="X408" s="192"/>
      <c r="Y408" s="192"/>
      <c r="Z408" s="192"/>
      <c r="AA408" s="197"/>
      <c r="AT408" s="198" t="s">
        <v>196</v>
      </c>
      <c r="AU408" s="198" t="s">
        <v>126</v>
      </c>
      <c r="AV408" s="12" t="s">
        <v>193</v>
      </c>
      <c r="AW408" s="12" t="s">
        <v>42</v>
      </c>
      <c r="AX408" s="12" t="s">
        <v>94</v>
      </c>
      <c r="AY408" s="198" t="s">
        <v>188</v>
      </c>
    </row>
    <row r="409" spans="2:65" s="1" customFormat="1" ht="22.5" customHeight="1">
      <c r="B409" s="135"/>
      <c r="C409" s="187" t="s">
        <v>635</v>
      </c>
      <c r="D409" s="187" t="s">
        <v>239</v>
      </c>
      <c r="E409" s="188" t="s">
        <v>636</v>
      </c>
      <c r="F409" s="265" t="s">
        <v>637</v>
      </c>
      <c r="G409" s="265"/>
      <c r="H409" s="265"/>
      <c r="I409" s="265"/>
      <c r="J409" s="189" t="s">
        <v>220</v>
      </c>
      <c r="K409" s="190">
        <v>10.175000000000001</v>
      </c>
      <c r="L409" s="266">
        <v>0</v>
      </c>
      <c r="M409" s="266"/>
      <c r="N409" s="267">
        <f>ROUND(L409*K409,2)</f>
        <v>0</v>
      </c>
      <c r="O409" s="258"/>
      <c r="P409" s="258"/>
      <c r="Q409" s="258"/>
      <c r="R409" s="138"/>
      <c r="T409" s="168" t="s">
        <v>5</v>
      </c>
      <c r="U409" s="47" t="s">
        <v>51</v>
      </c>
      <c r="V409" s="39"/>
      <c r="W409" s="169">
        <f>V409*K409</f>
        <v>0</v>
      </c>
      <c r="X409" s="169">
        <v>1.5100000000000001E-3</v>
      </c>
      <c r="Y409" s="169">
        <f>X409*K409</f>
        <v>1.5364250000000001E-2</v>
      </c>
      <c r="Z409" s="169">
        <v>0</v>
      </c>
      <c r="AA409" s="170">
        <f>Z409*K409</f>
        <v>0</v>
      </c>
      <c r="AR409" s="20" t="s">
        <v>360</v>
      </c>
      <c r="AT409" s="20" t="s">
        <v>239</v>
      </c>
      <c r="AU409" s="20" t="s">
        <v>126</v>
      </c>
      <c r="AY409" s="20" t="s">
        <v>188</v>
      </c>
      <c r="BE409" s="109">
        <f>IF(U409="základní",N409,0)</f>
        <v>0</v>
      </c>
      <c r="BF409" s="109">
        <f>IF(U409="snížená",N409,0)</f>
        <v>0</v>
      </c>
      <c r="BG409" s="109">
        <f>IF(U409="zákl. přenesená",N409,0)</f>
        <v>0</v>
      </c>
      <c r="BH409" s="109">
        <f>IF(U409="sníž. přenesená",N409,0)</f>
        <v>0</v>
      </c>
      <c r="BI409" s="109">
        <f>IF(U409="nulová",N409,0)</f>
        <v>0</v>
      </c>
      <c r="BJ409" s="20" t="s">
        <v>94</v>
      </c>
      <c r="BK409" s="109">
        <f>ROUND(L409*K409,2)</f>
        <v>0</v>
      </c>
      <c r="BL409" s="20" t="s">
        <v>271</v>
      </c>
      <c r="BM409" s="20" t="s">
        <v>638</v>
      </c>
    </row>
    <row r="410" spans="2:65" s="1" customFormat="1" ht="31.5" customHeight="1">
      <c r="B410" s="135"/>
      <c r="C410" s="164" t="s">
        <v>639</v>
      </c>
      <c r="D410" s="164" t="s">
        <v>189</v>
      </c>
      <c r="E410" s="165" t="s">
        <v>640</v>
      </c>
      <c r="F410" s="256" t="s">
        <v>641</v>
      </c>
      <c r="G410" s="256"/>
      <c r="H410" s="256"/>
      <c r="I410" s="256"/>
      <c r="J410" s="166" t="s">
        <v>220</v>
      </c>
      <c r="K410" s="167">
        <v>9.25</v>
      </c>
      <c r="L410" s="257">
        <v>0</v>
      </c>
      <c r="M410" s="257"/>
      <c r="N410" s="258">
        <f>ROUND(L410*K410,2)</f>
        <v>0</v>
      </c>
      <c r="O410" s="258"/>
      <c r="P410" s="258"/>
      <c r="Q410" s="258"/>
      <c r="R410" s="138"/>
      <c r="T410" s="168" t="s">
        <v>5</v>
      </c>
      <c r="U410" s="47" t="s">
        <v>51</v>
      </c>
      <c r="V410" s="39"/>
      <c r="W410" s="169">
        <f>V410*K410</f>
        <v>0</v>
      </c>
      <c r="X410" s="169">
        <v>0</v>
      </c>
      <c r="Y410" s="169">
        <f>X410*K410</f>
        <v>0</v>
      </c>
      <c r="Z410" s="169">
        <v>0</v>
      </c>
      <c r="AA410" s="170">
        <f>Z410*K410</f>
        <v>0</v>
      </c>
      <c r="AR410" s="20" t="s">
        <v>271</v>
      </c>
      <c r="AT410" s="20" t="s">
        <v>189</v>
      </c>
      <c r="AU410" s="20" t="s">
        <v>126</v>
      </c>
      <c r="AY410" s="20" t="s">
        <v>188</v>
      </c>
      <c r="BE410" s="109">
        <f>IF(U410="základní",N410,0)</f>
        <v>0</v>
      </c>
      <c r="BF410" s="109">
        <f>IF(U410="snížená",N410,0)</f>
        <v>0</v>
      </c>
      <c r="BG410" s="109">
        <f>IF(U410="zákl. přenesená",N410,0)</f>
        <v>0</v>
      </c>
      <c r="BH410" s="109">
        <f>IF(U410="sníž. přenesená",N410,0)</f>
        <v>0</v>
      </c>
      <c r="BI410" s="109">
        <f>IF(U410="nulová",N410,0)</f>
        <v>0</v>
      </c>
      <c r="BJ410" s="20" t="s">
        <v>94</v>
      </c>
      <c r="BK410" s="109">
        <f>ROUND(L410*K410,2)</f>
        <v>0</v>
      </c>
      <c r="BL410" s="20" t="s">
        <v>271</v>
      </c>
      <c r="BM410" s="20" t="s">
        <v>642</v>
      </c>
    </row>
    <row r="411" spans="2:65" s="1" customFormat="1" ht="31.5" customHeight="1">
      <c r="B411" s="135"/>
      <c r="C411" s="187" t="s">
        <v>643</v>
      </c>
      <c r="D411" s="187" t="s">
        <v>239</v>
      </c>
      <c r="E411" s="188" t="s">
        <v>644</v>
      </c>
      <c r="F411" s="265" t="s">
        <v>645</v>
      </c>
      <c r="G411" s="265"/>
      <c r="H411" s="265"/>
      <c r="I411" s="265"/>
      <c r="J411" s="189" t="s">
        <v>220</v>
      </c>
      <c r="K411" s="190">
        <v>10.175000000000001</v>
      </c>
      <c r="L411" s="266">
        <v>0</v>
      </c>
      <c r="M411" s="266"/>
      <c r="N411" s="267">
        <f>ROUND(L411*K411,2)</f>
        <v>0</v>
      </c>
      <c r="O411" s="258"/>
      <c r="P411" s="258"/>
      <c r="Q411" s="258"/>
      <c r="R411" s="138"/>
      <c r="T411" s="168" t="s">
        <v>5</v>
      </c>
      <c r="U411" s="47" t="s">
        <v>51</v>
      </c>
      <c r="V411" s="39"/>
      <c r="W411" s="169">
        <f>V411*K411</f>
        <v>0</v>
      </c>
      <c r="X411" s="169">
        <v>2.9999999999999997E-4</v>
      </c>
      <c r="Y411" s="169">
        <f>X411*K411</f>
        <v>3.0525000000000001E-3</v>
      </c>
      <c r="Z411" s="169">
        <v>0</v>
      </c>
      <c r="AA411" s="170">
        <f>Z411*K411</f>
        <v>0</v>
      </c>
      <c r="AR411" s="20" t="s">
        <v>360</v>
      </c>
      <c r="AT411" s="20" t="s">
        <v>239</v>
      </c>
      <c r="AU411" s="20" t="s">
        <v>126</v>
      </c>
      <c r="AY411" s="20" t="s">
        <v>188</v>
      </c>
      <c r="BE411" s="109">
        <f>IF(U411="základní",N411,0)</f>
        <v>0</v>
      </c>
      <c r="BF411" s="109">
        <f>IF(U411="snížená",N411,0)</f>
        <v>0</v>
      </c>
      <c r="BG411" s="109">
        <f>IF(U411="zákl. přenesená",N411,0)</f>
        <v>0</v>
      </c>
      <c r="BH411" s="109">
        <f>IF(U411="sníž. přenesená",N411,0)</f>
        <v>0</v>
      </c>
      <c r="BI411" s="109">
        <f>IF(U411="nulová",N411,0)</f>
        <v>0</v>
      </c>
      <c r="BJ411" s="20" t="s">
        <v>94</v>
      </c>
      <c r="BK411" s="109">
        <f>ROUND(L411*K411,2)</f>
        <v>0</v>
      </c>
      <c r="BL411" s="20" t="s">
        <v>271</v>
      </c>
      <c r="BM411" s="20" t="s">
        <v>646</v>
      </c>
    </row>
    <row r="412" spans="2:65" s="1" customFormat="1" ht="31.5" customHeight="1">
      <c r="B412" s="135"/>
      <c r="C412" s="164" t="s">
        <v>647</v>
      </c>
      <c r="D412" s="164" t="s">
        <v>189</v>
      </c>
      <c r="E412" s="165" t="s">
        <v>648</v>
      </c>
      <c r="F412" s="256" t="s">
        <v>649</v>
      </c>
      <c r="G412" s="256"/>
      <c r="H412" s="256"/>
      <c r="I412" s="256"/>
      <c r="J412" s="166" t="s">
        <v>220</v>
      </c>
      <c r="K412" s="167">
        <v>13.15</v>
      </c>
      <c r="L412" s="257">
        <v>0</v>
      </c>
      <c r="M412" s="257"/>
      <c r="N412" s="258">
        <f>ROUND(L412*K412,2)</f>
        <v>0</v>
      </c>
      <c r="O412" s="258"/>
      <c r="P412" s="258"/>
      <c r="Q412" s="258"/>
      <c r="R412" s="138"/>
      <c r="T412" s="168" t="s">
        <v>5</v>
      </c>
      <c r="U412" s="47" t="s">
        <v>51</v>
      </c>
      <c r="V412" s="39"/>
      <c r="W412" s="169">
        <f>V412*K412</f>
        <v>0</v>
      </c>
      <c r="X412" s="169">
        <v>4.5799999999999999E-3</v>
      </c>
      <c r="Y412" s="169">
        <f>X412*K412</f>
        <v>6.0227000000000003E-2</v>
      </c>
      <c r="Z412" s="169">
        <v>0</v>
      </c>
      <c r="AA412" s="170">
        <f>Z412*K412</f>
        <v>0</v>
      </c>
      <c r="AR412" s="20" t="s">
        <v>271</v>
      </c>
      <c r="AT412" s="20" t="s">
        <v>189</v>
      </c>
      <c r="AU412" s="20" t="s">
        <v>126</v>
      </c>
      <c r="AY412" s="20" t="s">
        <v>188</v>
      </c>
      <c r="BE412" s="109">
        <f>IF(U412="základní",N412,0)</f>
        <v>0</v>
      </c>
      <c r="BF412" s="109">
        <f>IF(U412="snížená",N412,0)</f>
        <v>0</v>
      </c>
      <c r="BG412" s="109">
        <f>IF(U412="zákl. přenesená",N412,0)</f>
        <v>0</v>
      </c>
      <c r="BH412" s="109">
        <f>IF(U412="sníž. přenesená",N412,0)</f>
        <v>0</v>
      </c>
      <c r="BI412" s="109">
        <f>IF(U412="nulová",N412,0)</f>
        <v>0</v>
      </c>
      <c r="BJ412" s="20" t="s">
        <v>94</v>
      </c>
      <c r="BK412" s="109">
        <f>ROUND(L412*K412,2)</f>
        <v>0</v>
      </c>
      <c r="BL412" s="20" t="s">
        <v>271</v>
      </c>
      <c r="BM412" s="20" t="s">
        <v>650</v>
      </c>
    </row>
    <row r="413" spans="2:65" s="11" customFormat="1" ht="22.5" customHeight="1">
      <c r="B413" s="179"/>
      <c r="C413" s="180"/>
      <c r="D413" s="180"/>
      <c r="E413" s="181" t="s">
        <v>5</v>
      </c>
      <c r="F413" s="276" t="s">
        <v>389</v>
      </c>
      <c r="G413" s="277"/>
      <c r="H413" s="277"/>
      <c r="I413" s="277"/>
      <c r="J413" s="180"/>
      <c r="K413" s="182" t="s">
        <v>5</v>
      </c>
      <c r="L413" s="180"/>
      <c r="M413" s="180"/>
      <c r="N413" s="180"/>
      <c r="O413" s="180"/>
      <c r="P413" s="180"/>
      <c r="Q413" s="180"/>
      <c r="R413" s="183"/>
      <c r="T413" s="184"/>
      <c r="U413" s="180"/>
      <c r="V413" s="180"/>
      <c r="W413" s="180"/>
      <c r="X413" s="180"/>
      <c r="Y413" s="180"/>
      <c r="Z413" s="180"/>
      <c r="AA413" s="185"/>
      <c r="AT413" s="186" t="s">
        <v>196</v>
      </c>
      <c r="AU413" s="186" t="s">
        <v>126</v>
      </c>
      <c r="AV413" s="11" t="s">
        <v>94</v>
      </c>
      <c r="AW413" s="11" t="s">
        <v>42</v>
      </c>
      <c r="AX413" s="11" t="s">
        <v>86</v>
      </c>
      <c r="AY413" s="186" t="s">
        <v>188</v>
      </c>
    </row>
    <row r="414" spans="2:65" s="10" customFormat="1" ht="22.5" customHeight="1">
      <c r="B414" s="171"/>
      <c r="C414" s="172"/>
      <c r="D414" s="172"/>
      <c r="E414" s="173" t="s">
        <v>5</v>
      </c>
      <c r="F414" s="268" t="s">
        <v>651</v>
      </c>
      <c r="G414" s="269"/>
      <c r="H414" s="269"/>
      <c r="I414" s="269"/>
      <c r="J414" s="172"/>
      <c r="K414" s="174">
        <v>13.15</v>
      </c>
      <c r="L414" s="172"/>
      <c r="M414" s="172"/>
      <c r="N414" s="172"/>
      <c r="O414" s="172"/>
      <c r="P414" s="172"/>
      <c r="Q414" s="172"/>
      <c r="R414" s="175"/>
      <c r="T414" s="176"/>
      <c r="U414" s="172"/>
      <c r="V414" s="172"/>
      <c r="W414" s="172"/>
      <c r="X414" s="172"/>
      <c r="Y414" s="172"/>
      <c r="Z414" s="172"/>
      <c r="AA414" s="177"/>
      <c r="AT414" s="178" t="s">
        <v>196</v>
      </c>
      <c r="AU414" s="178" t="s">
        <v>126</v>
      </c>
      <c r="AV414" s="10" t="s">
        <v>126</v>
      </c>
      <c r="AW414" s="10" t="s">
        <v>42</v>
      </c>
      <c r="AX414" s="10" t="s">
        <v>94</v>
      </c>
      <c r="AY414" s="178" t="s">
        <v>188</v>
      </c>
    </row>
    <row r="415" spans="2:65" s="1" customFormat="1" ht="31.5" customHeight="1">
      <c r="B415" s="135"/>
      <c r="C415" s="164" t="s">
        <v>652</v>
      </c>
      <c r="D415" s="164" t="s">
        <v>189</v>
      </c>
      <c r="E415" s="165" t="s">
        <v>653</v>
      </c>
      <c r="F415" s="256" t="s">
        <v>654</v>
      </c>
      <c r="G415" s="256"/>
      <c r="H415" s="256"/>
      <c r="I415" s="256"/>
      <c r="J415" s="166" t="s">
        <v>220</v>
      </c>
      <c r="K415" s="167">
        <v>31.73</v>
      </c>
      <c r="L415" s="257">
        <v>0</v>
      </c>
      <c r="M415" s="257"/>
      <c r="N415" s="258">
        <f>ROUND(L415*K415,2)</f>
        <v>0</v>
      </c>
      <c r="O415" s="258"/>
      <c r="P415" s="258"/>
      <c r="Q415" s="258"/>
      <c r="R415" s="138"/>
      <c r="T415" s="168" t="s">
        <v>5</v>
      </c>
      <c r="U415" s="47" t="s">
        <v>51</v>
      </c>
      <c r="V415" s="39"/>
      <c r="W415" s="169">
        <f>V415*K415</f>
        <v>0</v>
      </c>
      <c r="X415" s="169">
        <v>4.5799999999999999E-3</v>
      </c>
      <c r="Y415" s="169">
        <f>X415*K415</f>
        <v>0.14532339999999999</v>
      </c>
      <c r="Z415" s="169">
        <v>0</v>
      </c>
      <c r="AA415" s="170">
        <f>Z415*K415</f>
        <v>0</v>
      </c>
      <c r="AR415" s="20" t="s">
        <v>271</v>
      </c>
      <c r="AT415" s="20" t="s">
        <v>189</v>
      </c>
      <c r="AU415" s="20" t="s">
        <v>126</v>
      </c>
      <c r="AY415" s="20" t="s">
        <v>188</v>
      </c>
      <c r="BE415" s="109">
        <f>IF(U415="základní",N415,0)</f>
        <v>0</v>
      </c>
      <c r="BF415" s="109">
        <f>IF(U415="snížená",N415,0)</f>
        <v>0</v>
      </c>
      <c r="BG415" s="109">
        <f>IF(U415="zákl. přenesená",N415,0)</f>
        <v>0</v>
      </c>
      <c r="BH415" s="109">
        <f>IF(U415="sníž. přenesená",N415,0)</f>
        <v>0</v>
      </c>
      <c r="BI415" s="109">
        <f>IF(U415="nulová",N415,0)</f>
        <v>0</v>
      </c>
      <c r="BJ415" s="20" t="s">
        <v>94</v>
      </c>
      <c r="BK415" s="109">
        <f>ROUND(L415*K415,2)</f>
        <v>0</v>
      </c>
      <c r="BL415" s="20" t="s">
        <v>271</v>
      </c>
      <c r="BM415" s="20" t="s">
        <v>655</v>
      </c>
    </row>
    <row r="416" spans="2:65" s="11" customFormat="1" ht="22.5" customHeight="1">
      <c r="B416" s="179"/>
      <c r="C416" s="180"/>
      <c r="D416" s="180"/>
      <c r="E416" s="181" t="s">
        <v>5</v>
      </c>
      <c r="F416" s="276" t="s">
        <v>389</v>
      </c>
      <c r="G416" s="277"/>
      <c r="H416" s="277"/>
      <c r="I416" s="277"/>
      <c r="J416" s="180"/>
      <c r="K416" s="182" t="s">
        <v>5</v>
      </c>
      <c r="L416" s="180"/>
      <c r="M416" s="180"/>
      <c r="N416" s="180"/>
      <c r="O416" s="180"/>
      <c r="P416" s="180"/>
      <c r="Q416" s="180"/>
      <c r="R416" s="183"/>
      <c r="T416" s="184"/>
      <c r="U416" s="180"/>
      <c r="V416" s="180"/>
      <c r="W416" s="180"/>
      <c r="X416" s="180"/>
      <c r="Y416" s="180"/>
      <c r="Z416" s="180"/>
      <c r="AA416" s="185"/>
      <c r="AT416" s="186" t="s">
        <v>196</v>
      </c>
      <c r="AU416" s="186" t="s">
        <v>126</v>
      </c>
      <c r="AV416" s="11" t="s">
        <v>94</v>
      </c>
      <c r="AW416" s="11" t="s">
        <v>42</v>
      </c>
      <c r="AX416" s="11" t="s">
        <v>86</v>
      </c>
      <c r="AY416" s="186" t="s">
        <v>188</v>
      </c>
    </row>
    <row r="417" spans="2:65" s="10" customFormat="1" ht="22.5" customHeight="1">
      <c r="B417" s="171"/>
      <c r="C417" s="172"/>
      <c r="D417" s="172"/>
      <c r="E417" s="173" t="s">
        <v>5</v>
      </c>
      <c r="F417" s="268" t="s">
        <v>656</v>
      </c>
      <c r="G417" s="269"/>
      <c r="H417" s="269"/>
      <c r="I417" s="269"/>
      <c r="J417" s="172"/>
      <c r="K417" s="174">
        <v>31.73</v>
      </c>
      <c r="L417" s="172"/>
      <c r="M417" s="172"/>
      <c r="N417" s="172"/>
      <c r="O417" s="172"/>
      <c r="P417" s="172"/>
      <c r="Q417" s="172"/>
      <c r="R417" s="175"/>
      <c r="T417" s="176"/>
      <c r="U417" s="172"/>
      <c r="V417" s="172"/>
      <c r="W417" s="172"/>
      <c r="X417" s="172"/>
      <c r="Y417" s="172"/>
      <c r="Z417" s="172"/>
      <c r="AA417" s="177"/>
      <c r="AT417" s="178" t="s">
        <v>196</v>
      </c>
      <c r="AU417" s="178" t="s">
        <v>126</v>
      </c>
      <c r="AV417" s="10" t="s">
        <v>126</v>
      </c>
      <c r="AW417" s="10" t="s">
        <v>42</v>
      </c>
      <c r="AX417" s="10" t="s">
        <v>94</v>
      </c>
      <c r="AY417" s="178" t="s">
        <v>188</v>
      </c>
    </row>
    <row r="418" spans="2:65" s="1" customFormat="1" ht="31.5" customHeight="1">
      <c r="B418" s="135"/>
      <c r="C418" s="164" t="s">
        <v>657</v>
      </c>
      <c r="D418" s="164" t="s">
        <v>189</v>
      </c>
      <c r="E418" s="165" t="s">
        <v>658</v>
      </c>
      <c r="F418" s="256" t="s">
        <v>659</v>
      </c>
      <c r="G418" s="256"/>
      <c r="H418" s="256"/>
      <c r="I418" s="256"/>
      <c r="J418" s="166" t="s">
        <v>348</v>
      </c>
      <c r="K418" s="167">
        <v>41.6</v>
      </c>
      <c r="L418" s="257">
        <v>0</v>
      </c>
      <c r="M418" s="257"/>
      <c r="N418" s="258">
        <f>ROUND(L418*K418,2)</f>
        <v>0</v>
      </c>
      <c r="O418" s="258"/>
      <c r="P418" s="258"/>
      <c r="Q418" s="258"/>
      <c r="R418" s="138"/>
      <c r="T418" s="168" t="s">
        <v>5</v>
      </c>
      <c r="U418" s="47" t="s">
        <v>51</v>
      </c>
      <c r="V418" s="39"/>
      <c r="W418" s="169">
        <f>V418*K418</f>
        <v>0</v>
      </c>
      <c r="X418" s="169">
        <v>6.0000000000000002E-5</v>
      </c>
      <c r="Y418" s="169">
        <f>X418*K418</f>
        <v>2.496E-3</v>
      </c>
      <c r="Z418" s="169">
        <v>0</v>
      </c>
      <c r="AA418" s="170">
        <f>Z418*K418</f>
        <v>0</v>
      </c>
      <c r="AR418" s="20" t="s">
        <v>271</v>
      </c>
      <c r="AT418" s="20" t="s">
        <v>189</v>
      </c>
      <c r="AU418" s="20" t="s">
        <v>126</v>
      </c>
      <c r="AY418" s="20" t="s">
        <v>188</v>
      </c>
      <c r="BE418" s="109">
        <f>IF(U418="základní",N418,0)</f>
        <v>0</v>
      </c>
      <c r="BF418" s="109">
        <f>IF(U418="snížená",N418,0)</f>
        <v>0</v>
      </c>
      <c r="BG418" s="109">
        <f>IF(U418="zákl. přenesená",N418,0)</f>
        <v>0</v>
      </c>
      <c r="BH418" s="109">
        <f>IF(U418="sníž. přenesená",N418,0)</f>
        <v>0</v>
      </c>
      <c r="BI418" s="109">
        <f>IF(U418="nulová",N418,0)</f>
        <v>0</v>
      </c>
      <c r="BJ418" s="20" t="s">
        <v>94</v>
      </c>
      <c r="BK418" s="109">
        <f>ROUND(L418*K418,2)</f>
        <v>0</v>
      </c>
      <c r="BL418" s="20" t="s">
        <v>271</v>
      </c>
      <c r="BM418" s="20" t="s">
        <v>660</v>
      </c>
    </row>
    <row r="419" spans="2:65" s="11" customFormat="1" ht="22.5" customHeight="1">
      <c r="B419" s="179"/>
      <c r="C419" s="180"/>
      <c r="D419" s="180"/>
      <c r="E419" s="181" t="s">
        <v>5</v>
      </c>
      <c r="F419" s="276" t="s">
        <v>389</v>
      </c>
      <c r="G419" s="277"/>
      <c r="H419" s="277"/>
      <c r="I419" s="277"/>
      <c r="J419" s="180"/>
      <c r="K419" s="182" t="s">
        <v>5</v>
      </c>
      <c r="L419" s="180"/>
      <c r="M419" s="180"/>
      <c r="N419" s="180"/>
      <c r="O419" s="180"/>
      <c r="P419" s="180"/>
      <c r="Q419" s="180"/>
      <c r="R419" s="183"/>
      <c r="T419" s="184"/>
      <c r="U419" s="180"/>
      <c r="V419" s="180"/>
      <c r="W419" s="180"/>
      <c r="X419" s="180"/>
      <c r="Y419" s="180"/>
      <c r="Z419" s="180"/>
      <c r="AA419" s="185"/>
      <c r="AT419" s="186" t="s">
        <v>196</v>
      </c>
      <c r="AU419" s="186" t="s">
        <v>126</v>
      </c>
      <c r="AV419" s="11" t="s">
        <v>94</v>
      </c>
      <c r="AW419" s="11" t="s">
        <v>42</v>
      </c>
      <c r="AX419" s="11" t="s">
        <v>86</v>
      </c>
      <c r="AY419" s="186" t="s">
        <v>188</v>
      </c>
    </row>
    <row r="420" spans="2:65" s="10" customFormat="1" ht="22.5" customHeight="1">
      <c r="B420" s="171"/>
      <c r="C420" s="172"/>
      <c r="D420" s="172"/>
      <c r="E420" s="173" t="s">
        <v>5</v>
      </c>
      <c r="F420" s="268" t="s">
        <v>661</v>
      </c>
      <c r="G420" s="269"/>
      <c r="H420" s="269"/>
      <c r="I420" s="269"/>
      <c r="J420" s="172"/>
      <c r="K420" s="174">
        <v>41.6</v>
      </c>
      <c r="L420" s="172"/>
      <c r="M420" s="172"/>
      <c r="N420" s="172"/>
      <c r="O420" s="172"/>
      <c r="P420" s="172"/>
      <c r="Q420" s="172"/>
      <c r="R420" s="175"/>
      <c r="T420" s="176"/>
      <c r="U420" s="172"/>
      <c r="V420" s="172"/>
      <c r="W420" s="172"/>
      <c r="X420" s="172"/>
      <c r="Y420" s="172"/>
      <c r="Z420" s="172"/>
      <c r="AA420" s="177"/>
      <c r="AT420" s="178" t="s">
        <v>196</v>
      </c>
      <c r="AU420" s="178" t="s">
        <v>126</v>
      </c>
      <c r="AV420" s="10" t="s">
        <v>126</v>
      </c>
      <c r="AW420" s="10" t="s">
        <v>42</v>
      </c>
      <c r="AX420" s="10" t="s">
        <v>94</v>
      </c>
      <c r="AY420" s="178" t="s">
        <v>188</v>
      </c>
    </row>
    <row r="421" spans="2:65" s="1" customFormat="1" ht="31.5" customHeight="1">
      <c r="B421" s="135"/>
      <c r="C421" s="164" t="s">
        <v>662</v>
      </c>
      <c r="D421" s="164" t="s">
        <v>189</v>
      </c>
      <c r="E421" s="165" t="s">
        <v>663</v>
      </c>
      <c r="F421" s="256" t="s">
        <v>664</v>
      </c>
      <c r="G421" s="256"/>
      <c r="H421" s="256"/>
      <c r="I421" s="256"/>
      <c r="J421" s="166" t="s">
        <v>208</v>
      </c>
      <c r="K421" s="167">
        <v>0.22600000000000001</v>
      </c>
      <c r="L421" s="257">
        <v>0</v>
      </c>
      <c r="M421" s="257"/>
      <c r="N421" s="258">
        <f>ROUND(L421*K421,2)</f>
        <v>0</v>
      </c>
      <c r="O421" s="258"/>
      <c r="P421" s="258"/>
      <c r="Q421" s="258"/>
      <c r="R421" s="138"/>
      <c r="T421" s="168" t="s">
        <v>5</v>
      </c>
      <c r="U421" s="47" t="s">
        <v>51</v>
      </c>
      <c r="V421" s="39"/>
      <c r="W421" s="169">
        <f>V421*K421</f>
        <v>0</v>
      </c>
      <c r="X421" s="169">
        <v>0</v>
      </c>
      <c r="Y421" s="169">
        <f>X421*K421</f>
        <v>0</v>
      </c>
      <c r="Z421" s="169">
        <v>0</v>
      </c>
      <c r="AA421" s="170">
        <f>Z421*K421</f>
        <v>0</v>
      </c>
      <c r="AR421" s="20" t="s">
        <v>271</v>
      </c>
      <c r="AT421" s="20" t="s">
        <v>189</v>
      </c>
      <c r="AU421" s="20" t="s">
        <v>126</v>
      </c>
      <c r="AY421" s="20" t="s">
        <v>188</v>
      </c>
      <c r="BE421" s="109">
        <f>IF(U421="základní",N421,0)</f>
        <v>0</v>
      </c>
      <c r="BF421" s="109">
        <f>IF(U421="snížená",N421,0)</f>
        <v>0</v>
      </c>
      <c r="BG421" s="109">
        <f>IF(U421="zákl. přenesená",N421,0)</f>
        <v>0</v>
      </c>
      <c r="BH421" s="109">
        <f>IF(U421="sníž. přenesená",N421,0)</f>
        <v>0</v>
      </c>
      <c r="BI421" s="109">
        <f>IF(U421="nulová",N421,0)</f>
        <v>0</v>
      </c>
      <c r="BJ421" s="20" t="s">
        <v>94</v>
      </c>
      <c r="BK421" s="109">
        <f>ROUND(L421*K421,2)</f>
        <v>0</v>
      </c>
      <c r="BL421" s="20" t="s">
        <v>271</v>
      </c>
      <c r="BM421" s="20" t="s">
        <v>665</v>
      </c>
    </row>
    <row r="422" spans="2:65" s="9" customFormat="1" ht="29.85" customHeight="1">
      <c r="B422" s="153"/>
      <c r="C422" s="154"/>
      <c r="D422" s="163" t="s">
        <v>152</v>
      </c>
      <c r="E422" s="163"/>
      <c r="F422" s="163"/>
      <c r="G422" s="163"/>
      <c r="H422" s="163"/>
      <c r="I422" s="163"/>
      <c r="J422" s="163"/>
      <c r="K422" s="163"/>
      <c r="L422" s="163"/>
      <c r="M422" s="163"/>
      <c r="N422" s="250">
        <f>BK422</f>
        <v>0</v>
      </c>
      <c r="O422" s="251"/>
      <c r="P422" s="251"/>
      <c r="Q422" s="251"/>
      <c r="R422" s="156"/>
      <c r="T422" s="157"/>
      <c r="U422" s="154"/>
      <c r="V422" s="154"/>
      <c r="W422" s="158">
        <f>SUM(W423:W424)</f>
        <v>0</v>
      </c>
      <c r="X422" s="154"/>
      <c r="Y422" s="158">
        <f>SUM(Y423:Y424)</f>
        <v>0</v>
      </c>
      <c r="Z422" s="154"/>
      <c r="AA422" s="159">
        <f>SUM(AA423:AA424)</f>
        <v>0</v>
      </c>
      <c r="AR422" s="160" t="s">
        <v>126</v>
      </c>
      <c r="AT422" s="161" t="s">
        <v>85</v>
      </c>
      <c r="AU422" s="161" t="s">
        <v>94</v>
      </c>
      <c r="AY422" s="160" t="s">
        <v>188</v>
      </c>
      <c r="BK422" s="162">
        <f>SUM(BK423:BK424)</f>
        <v>0</v>
      </c>
    </row>
    <row r="423" spans="2:65" s="1" customFormat="1" ht="22.5" customHeight="1">
      <c r="B423" s="135"/>
      <c r="C423" s="164" t="s">
        <v>666</v>
      </c>
      <c r="D423" s="164" t="s">
        <v>189</v>
      </c>
      <c r="E423" s="165" t="s">
        <v>667</v>
      </c>
      <c r="F423" s="256" t="s">
        <v>668</v>
      </c>
      <c r="G423" s="256"/>
      <c r="H423" s="256"/>
      <c r="I423" s="256"/>
      <c r="J423" s="166" t="s">
        <v>236</v>
      </c>
      <c r="K423" s="167">
        <v>8</v>
      </c>
      <c r="L423" s="257">
        <v>0</v>
      </c>
      <c r="M423" s="257"/>
      <c r="N423" s="258">
        <f>ROUND(L423*K423,2)</f>
        <v>0</v>
      </c>
      <c r="O423" s="258"/>
      <c r="P423" s="258"/>
      <c r="Q423" s="258"/>
      <c r="R423" s="138"/>
      <c r="T423" s="168" t="s">
        <v>5</v>
      </c>
      <c r="U423" s="47" t="s">
        <v>51</v>
      </c>
      <c r="V423" s="39"/>
      <c r="W423" s="169">
        <f>V423*K423</f>
        <v>0</v>
      </c>
      <c r="X423" s="169">
        <v>0</v>
      </c>
      <c r="Y423" s="169">
        <f>X423*K423</f>
        <v>0</v>
      </c>
      <c r="Z423" s="169">
        <v>0</v>
      </c>
      <c r="AA423" s="170">
        <f>Z423*K423</f>
        <v>0</v>
      </c>
      <c r="AR423" s="20" t="s">
        <v>271</v>
      </c>
      <c r="AT423" s="20" t="s">
        <v>189</v>
      </c>
      <c r="AU423" s="20" t="s">
        <v>126</v>
      </c>
      <c r="AY423" s="20" t="s">
        <v>188</v>
      </c>
      <c r="BE423" s="109">
        <f>IF(U423="základní",N423,0)</f>
        <v>0</v>
      </c>
      <c r="BF423" s="109">
        <f>IF(U423="snížená",N423,0)</f>
        <v>0</v>
      </c>
      <c r="BG423" s="109">
        <f>IF(U423="zákl. přenesená",N423,0)</f>
        <v>0</v>
      </c>
      <c r="BH423" s="109">
        <f>IF(U423="sníž. přenesená",N423,0)</f>
        <v>0</v>
      </c>
      <c r="BI423" s="109">
        <f>IF(U423="nulová",N423,0)</f>
        <v>0</v>
      </c>
      <c r="BJ423" s="20" t="s">
        <v>94</v>
      </c>
      <c r="BK423" s="109">
        <f>ROUND(L423*K423,2)</f>
        <v>0</v>
      </c>
      <c r="BL423" s="20" t="s">
        <v>271</v>
      </c>
      <c r="BM423" s="20" t="s">
        <v>669</v>
      </c>
    </row>
    <row r="424" spans="2:65" s="1" customFormat="1" ht="22.5" customHeight="1">
      <c r="B424" s="135"/>
      <c r="C424" s="187" t="s">
        <v>670</v>
      </c>
      <c r="D424" s="187" t="s">
        <v>239</v>
      </c>
      <c r="E424" s="188" t="s">
        <v>671</v>
      </c>
      <c r="F424" s="265" t="s">
        <v>672</v>
      </c>
      <c r="G424" s="265"/>
      <c r="H424" s="265"/>
      <c r="I424" s="265"/>
      <c r="J424" s="189" t="s">
        <v>673</v>
      </c>
      <c r="K424" s="190">
        <v>8</v>
      </c>
      <c r="L424" s="266">
        <v>0</v>
      </c>
      <c r="M424" s="266"/>
      <c r="N424" s="267">
        <f>ROUND(L424*K424,2)</f>
        <v>0</v>
      </c>
      <c r="O424" s="258"/>
      <c r="P424" s="258"/>
      <c r="Q424" s="258"/>
      <c r="R424" s="138"/>
      <c r="T424" s="168" t="s">
        <v>5</v>
      </c>
      <c r="U424" s="47" t="s">
        <v>51</v>
      </c>
      <c r="V424" s="39"/>
      <c r="W424" s="169">
        <f>V424*K424</f>
        <v>0</v>
      </c>
      <c r="X424" s="169">
        <v>0</v>
      </c>
      <c r="Y424" s="169">
        <f>X424*K424</f>
        <v>0</v>
      </c>
      <c r="Z424" s="169">
        <v>0</v>
      </c>
      <c r="AA424" s="170">
        <f>Z424*K424</f>
        <v>0</v>
      </c>
      <c r="AR424" s="20" t="s">
        <v>360</v>
      </c>
      <c r="AT424" s="20" t="s">
        <v>239</v>
      </c>
      <c r="AU424" s="20" t="s">
        <v>126</v>
      </c>
      <c r="AY424" s="20" t="s">
        <v>188</v>
      </c>
      <c r="BE424" s="109">
        <f>IF(U424="základní",N424,0)</f>
        <v>0</v>
      </c>
      <c r="BF424" s="109">
        <f>IF(U424="snížená",N424,0)</f>
        <v>0</v>
      </c>
      <c r="BG424" s="109">
        <f>IF(U424="zákl. přenesená",N424,0)</f>
        <v>0</v>
      </c>
      <c r="BH424" s="109">
        <f>IF(U424="sníž. přenesená",N424,0)</f>
        <v>0</v>
      </c>
      <c r="BI424" s="109">
        <f>IF(U424="nulová",N424,0)</f>
        <v>0</v>
      </c>
      <c r="BJ424" s="20" t="s">
        <v>94</v>
      </c>
      <c r="BK424" s="109">
        <f>ROUND(L424*K424,2)</f>
        <v>0</v>
      </c>
      <c r="BL424" s="20" t="s">
        <v>271</v>
      </c>
      <c r="BM424" s="20" t="s">
        <v>674</v>
      </c>
    </row>
    <row r="425" spans="2:65" s="9" customFormat="1" ht="29.85" customHeight="1">
      <c r="B425" s="153"/>
      <c r="C425" s="154"/>
      <c r="D425" s="163" t="s">
        <v>153</v>
      </c>
      <c r="E425" s="163"/>
      <c r="F425" s="163"/>
      <c r="G425" s="163"/>
      <c r="H425" s="163"/>
      <c r="I425" s="163"/>
      <c r="J425" s="163"/>
      <c r="K425" s="163"/>
      <c r="L425" s="163"/>
      <c r="M425" s="163"/>
      <c r="N425" s="250">
        <f>BK425</f>
        <v>0</v>
      </c>
      <c r="O425" s="251"/>
      <c r="P425" s="251"/>
      <c r="Q425" s="251"/>
      <c r="R425" s="156"/>
      <c r="T425" s="157"/>
      <c r="U425" s="154"/>
      <c r="V425" s="154"/>
      <c r="W425" s="158">
        <f>SUM(W426:W437)</f>
        <v>0</v>
      </c>
      <c r="X425" s="154"/>
      <c r="Y425" s="158">
        <f>SUM(Y426:Y437)</f>
        <v>2.4226557</v>
      </c>
      <c r="Z425" s="154"/>
      <c r="AA425" s="159">
        <f>SUM(AA426:AA437)</f>
        <v>0</v>
      </c>
      <c r="AR425" s="160" t="s">
        <v>126</v>
      </c>
      <c r="AT425" s="161" t="s">
        <v>85</v>
      </c>
      <c r="AU425" s="161" t="s">
        <v>94</v>
      </c>
      <c r="AY425" s="160" t="s">
        <v>188</v>
      </c>
      <c r="BK425" s="162">
        <f>SUM(BK426:BK437)</f>
        <v>0</v>
      </c>
    </row>
    <row r="426" spans="2:65" s="1" customFormat="1" ht="31.5" customHeight="1">
      <c r="B426" s="135"/>
      <c r="C426" s="164" t="s">
        <v>675</v>
      </c>
      <c r="D426" s="164" t="s">
        <v>189</v>
      </c>
      <c r="E426" s="165" t="s">
        <v>676</v>
      </c>
      <c r="F426" s="256" t="s">
        <v>677</v>
      </c>
      <c r="G426" s="256"/>
      <c r="H426" s="256"/>
      <c r="I426" s="256"/>
      <c r="J426" s="166" t="s">
        <v>220</v>
      </c>
      <c r="K426" s="167">
        <v>133.41999999999999</v>
      </c>
      <c r="L426" s="257">
        <v>0</v>
      </c>
      <c r="M426" s="257"/>
      <c r="N426" s="258">
        <f>ROUND(L426*K426,2)</f>
        <v>0</v>
      </c>
      <c r="O426" s="258"/>
      <c r="P426" s="258"/>
      <c r="Q426" s="258"/>
      <c r="R426" s="138"/>
      <c r="T426" s="168" t="s">
        <v>5</v>
      </c>
      <c r="U426" s="47" t="s">
        <v>51</v>
      </c>
      <c r="V426" s="39"/>
      <c r="W426" s="169">
        <f>V426*K426</f>
        <v>0</v>
      </c>
      <c r="X426" s="169">
        <v>1.244E-2</v>
      </c>
      <c r="Y426" s="169">
        <f>X426*K426</f>
        <v>1.6597447999999999</v>
      </c>
      <c r="Z426" s="169">
        <v>0</v>
      </c>
      <c r="AA426" s="170">
        <f>Z426*K426</f>
        <v>0</v>
      </c>
      <c r="AR426" s="20" t="s">
        <v>271</v>
      </c>
      <c r="AT426" s="20" t="s">
        <v>189</v>
      </c>
      <c r="AU426" s="20" t="s">
        <v>126</v>
      </c>
      <c r="AY426" s="20" t="s">
        <v>188</v>
      </c>
      <c r="BE426" s="109">
        <f>IF(U426="základní",N426,0)</f>
        <v>0</v>
      </c>
      <c r="BF426" s="109">
        <f>IF(U426="snížená",N426,0)</f>
        <v>0</v>
      </c>
      <c r="BG426" s="109">
        <f>IF(U426="zákl. přenesená",N426,0)</f>
        <v>0</v>
      </c>
      <c r="BH426" s="109">
        <f>IF(U426="sníž. přenesená",N426,0)</f>
        <v>0</v>
      </c>
      <c r="BI426" s="109">
        <f>IF(U426="nulová",N426,0)</f>
        <v>0</v>
      </c>
      <c r="BJ426" s="20" t="s">
        <v>94</v>
      </c>
      <c r="BK426" s="109">
        <f>ROUND(L426*K426,2)</f>
        <v>0</v>
      </c>
      <c r="BL426" s="20" t="s">
        <v>271</v>
      </c>
      <c r="BM426" s="20" t="s">
        <v>678</v>
      </c>
    </row>
    <row r="427" spans="2:65" s="11" customFormat="1" ht="22.5" customHeight="1">
      <c r="B427" s="179"/>
      <c r="C427" s="180"/>
      <c r="D427" s="180"/>
      <c r="E427" s="181" t="s">
        <v>5</v>
      </c>
      <c r="F427" s="276" t="s">
        <v>679</v>
      </c>
      <c r="G427" s="277"/>
      <c r="H427" s="277"/>
      <c r="I427" s="277"/>
      <c r="J427" s="180"/>
      <c r="K427" s="182" t="s">
        <v>5</v>
      </c>
      <c r="L427" s="180"/>
      <c r="M427" s="180"/>
      <c r="N427" s="180"/>
      <c r="O427" s="180"/>
      <c r="P427" s="180"/>
      <c r="Q427" s="180"/>
      <c r="R427" s="183"/>
      <c r="T427" s="184"/>
      <c r="U427" s="180"/>
      <c r="V427" s="180"/>
      <c r="W427" s="180"/>
      <c r="X427" s="180"/>
      <c r="Y427" s="180"/>
      <c r="Z427" s="180"/>
      <c r="AA427" s="185"/>
      <c r="AT427" s="186" t="s">
        <v>196</v>
      </c>
      <c r="AU427" s="186" t="s">
        <v>126</v>
      </c>
      <c r="AV427" s="11" t="s">
        <v>94</v>
      </c>
      <c r="AW427" s="11" t="s">
        <v>42</v>
      </c>
      <c r="AX427" s="11" t="s">
        <v>86</v>
      </c>
      <c r="AY427" s="186" t="s">
        <v>188</v>
      </c>
    </row>
    <row r="428" spans="2:65" s="10" customFormat="1" ht="31.5" customHeight="1">
      <c r="B428" s="171"/>
      <c r="C428" s="172"/>
      <c r="D428" s="172"/>
      <c r="E428" s="173" t="s">
        <v>5</v>
      </c>
      <c r="F428" s="268" t="s">
        <v>680</v>
      </c>
      <c r="G428" s="269"/>
      <c r="H428" s="269"/>
      <c r="I428" s="269"/>
      <c r="J428" s="172"/>
      <c r="K428" s="174">
        <v>133.41999999999999</v>
      </c>
      <c r="L428" s="172"/>
      <c r="M428" s="172"/>
      <c r="N428" s="172"/>
      <c r="O428" s="172"/>
      <c r="P428" s="172"/>
      <c r="Q428" s="172"/>
      <c r="R428" s="175"/>
      <c r="T428" s="176"/>
      <c r="U428" s="172"/>
      <c r="V428" s="172"/>
      <c r="W428" s="172"/>
      <c r="X428" s="172"/>
      <c r="Y428" s="172"/>
      <c r="Z428" s="172"/>
      <c r="AA428" s="177"/>
      <c r="AT428" s="178" t="s">
        <v>196</v>
      </c>
      <c r="AU428" s="178" t="s">
        <v>126</v>
      </c>
      <c r="AV428" s="10" t="s">
        <v>126</v>
      </c>
      <c r="AW428" s="10" t="s">
        <v>42</v>
      </c>
      <c r="AX428" s="10" t="s">
        <v>94</v>
      </c>
      <c r="AY428" s="178" t="s">
        <v>188</v>
      </c>
    </row>
    <row r="429" spans="2:65" s="1" customFormat="1" ht="31.5" customHeight="1">
      <c r="B429" s="135"/>
      <c r="C429" s="164" t="s">
        <v>681</v>
      </c>
      <c r="D429" s="164" t="s">
        <v>189</v>
      </c>
      <c r="E429" s="165" t="s">
        <v>682</v>
      </c>
      <c r="F429" s="256" t="s">
        <v>683</v>
      </c>
      <c r="G429" s="256"/>
      <c r="H429" s="256"/>
      <c r="I429" s="256"/>
      <c r="J429" s="166" t="s">
        <v>220</v>
      </c>
      <c r="K429" s="167">
        <v>32.369999999999997</v>
      </c>
      <c r="L429" s="257">
        <v>0</v>
      </c>
      <c r="M429" s="257"/>
      <c r="N429" s="258">
        <f>ROUND(L429*K429,2)</f>
        <v>0</v>
      </c>
      <c r="O429" s="258"/>
      <c r="P429" s="258"/>
      <c r="Q429" s="258"/>
      <c r="R429" s="138"/>
      <c r="T429" s="168" t="s">
        <v>5</v>
      </c>
      <c r="U429" s="47" t="s">
        <v>51</v>
      </c>
      <c r="V429" s="39"/>
      <c r="W429" s="169">
        <f>V429*K429</f>
        <v>0</v>
      </c>
      <c r="X429" s="169">
        <v>1.2540000000000001E-2</v>
      </c>
      <c r="Y429" s="169">
        <f>X429*K429</f>
        <v>0.4059198</v>
      </c>
      <c r="Z429" s="169">
        <v>0</v>
      </c>
      <c r="AA429" s="170">
        <f>Z429*K429</f>
        <v>0</v>
      </c>
      <c r="AR429" s="20" t="s">
        <v>271</v>
      </c>
      <c r="AT429" s="20" t="s">
        <v>189</v>
      </c>
      <c r="AU429" s="20" t="s">
        <v>126</v>
      </c>
      <c r="AY429" s="20" t="s">
        <v>188</v>
      </c>
      <c r="BE429" s="109">
        <f>IF(U429="základní",N429,0)</f>
        <v>0</v>
      </c>
      <c r="BF429" s="109">
        <f>IF(U429="snížená",N429,0)</f>
        <v>0</v>
      </c>
      <c r="BG429" s="109">
        <f>IF(U429="zákl. přenesená",N429,0)</f>
        <v>0</v>
      </c>
      <c r="BH429" s="109">
        <f>IF(U429="sníž. přenesená",N429,0)</f>
        <v>0</v>
      </c>
      <c r="BI429" s="109">
        <f>IF(U429="nulová",N429,0)</f>
        <v>0</v>
      </c>
      <c r="BJ429" s="20" t="s">
        <v>94</v>
      </c>
      <c r="BK429" s="109">
        <f>ROUND(L429*K429,2)</f>
        <v>0</v>
      </c>
      <c r="BL429" s="20" t="s">
        <v>271</v>
      </c>
      <c r="BM429" s="20" t="s">
        <v>684</v>
      </c>
    </row>
    <row r="430" spans="2:65" s="11" customFormat="1" ht="22.5" customHeight="1">
      <c r="B430" s="179"/>
      <c r="C430" s="180"/>
      <c r="D430" s="180"/>
      <c r="E430" s="181" t="s">
        <v>5</v>
      </c>
      <c r="F430" s="276" t="s">
        <v>685</v>
      </c>
      <c r="G430" s="277"/>
      <c r="H430" s="277"/>
      <c r="I430" s="277"/>
      <c r="J430" s="180"/>
      <c r="K430" s="182" t="s">
        <v>5</v>
      </c>
      <c r="L430" s="180"/>
      <c r="M430" s="180"/>
      <c r="N430" s="180"/>
      <c r="O430" s="180"/>
      <c r="P430" s="180"/>
      <c r="Q430" s="180"/>
      <c r="R430" s="183"/>
      <c r="T430" s="184"/>
      <c r="U430" s="180"/>
      <c r="V430" s="180"/>
      <c r="W430" s="180"/>
      <c r="X430" s="180"/>
      <c r="Y430" s="180"/>
      <c r="Z430" s="180"/>
      <c r="AA430" s="185"/>
      <c r="AT430" s="186" t="s">
        <v>196</v>
      </c>
      <c r="AU430" s="186" t="s">
        <v>126</v>
      </c>
      <c r="AV430" s="11" t="s">
        <v>94</v>
      </c>
      <c r="AW430" s="11" t="s">
        <v>42</v>
      </c>
      <c r="AX430" s="11" t="s">
        <v>86</v>
      </c>
      <c r="AY430" s="186" t="s">
        <v>188</v>
      </c>
    </row>
    <row r="431" spans="2:65" s="10" customFormat="1" ht="22.5" customHeight="1">
      <c r="B431" s="171"/>
      <c r="C431" s="172"/>
      <c r="D431" s="172"/>
      <c r="E431" s="173" t="s">
        <v>5</v>
      </c>
      <c r="F431" s="268" t="s">
        <v>686</v>
      </c>
      <c r="G431" s="269"/>
      <c r="H431" s="269"/>
      <c r="I431" s="269"/>
      <c r="J431" s="172"/>
      <c r="K431" s="174">
        <v>32.369999999999997</v>
      </c>
      <c r="L431" s="172"/>
      <c r="M431" s="172"/>
      <c r="N431" s="172"/>
      <c r="O431" s="172"/>
      <c r="P431" s="172"/>
      <c r="Q431" s="172"/>
      <c r="R431" s="175"/>
      <c r="T431" s="176"/>
      <c r="U431" s="172"/>
      <c r="V431" s="172"/>
      <c r="W431" s="172"/>
      <c r="X431" s="172"/>
      <c r="Y431" s="172"/>
      <c r="Z431" s="172"/>
      <c r="AA431" s="177"/>
      <c r="AT431" s="178" t="s">
        <v>196</v>
      </c>
      <c r="AU431" s="178" t="s">
        <v>126</v>
      </c>
      <c r="AV431" s="10" t="s">
        <v>126</v>
      </c>
      <c r="AW431" s="10" t="s">
        <v>42</v>
      </c>
      <c r="AX431" s="10" t="s">
        <v>94</v>
      </c>
      <c r="AY431" s="178" t="s">
        <v>188</v>
      </c>
    </row>
    <row r="432" spans="2:65" s="1" customFormat="1" ht="22.5" customHeight="1">
      <c r="B432" s="135"/>
      <c r="C432" s="164" t="s">
        <v>687</v>
      </c>
      <c r="D432" s="164" t="s">
        <v>189</v>
      </c>
      <c r="E432" s="165" t="s">
        <v>688</v>
      </c>
      <c r="F432" s="256" t="s">
        <v>689</v>
      </c>
      <c r="G432" s="256"/>
      <c r="H432" s="256"/>
      <c r="I432" s="256"/>
      <c r="J432" s="166" t="s">
        <v>220</v>
      </c>
      <c r="K432" s="167">
        <v>165.79</v>
      </c>
      <c r="L432" s="257">
        <v>0</v>
      </c>
      <c r="M432" s="257"/>
      <c r="N432" s="258">
        <f>ROUND(L432*K432,2)</f>
        <v>0</v>
      </c>
      <c r="O432" s="258"/>
      <c r="P432" s="258"/>
      <c r="Q432" s="258"/>
      <c r="R432" s="138"/>
      <c r="T432" s="168" t="s">
        <v>5</v>
      </c>
      <c r="U432" s="47" t="s">
        <v>51</v>
      </c>
      <c r="V432" s="39"/>
      <c r="W432" s="169">
        <f>V432*K432</f>
        <v>0</v>
      </c>
      <c r="X432" s="169">
        <v>1E-4</v>
      </c>
      <c r="Y432" s="169">
        <f>X432*K432</f>
        <v>1.6579E-2</v>
      </c>
      <c r="Z432" s="169">
        <v>0</v>
      </c>
      <c r="AA432" s="170">
        <f>Z432*K432</f>
        <v>0</v>
      </c>
      <c r="AR432" s="20" t="s">
        <v>271</v>
      </c>
      <c r="AT432" s="20" t="s">
        <v>189</v>
      </c>
      <c r="AU432" s="20" t="s">
        <v>126</v>
      </c>
      <c r="AY432" s="20" t="s">
        <v>188</v>
      </c>
      <c r="BE432" s="109">
        <f>IF(U432="základní",N432,0)</f>
        <v>0</v>
      </c>
      <c r="BF432" s="109">
        <f>IF(U432="snížená",N432,0)</f>
        <v>0</v>
      </c>
      <c r="BG432" s="109">
        <f>IF(U432="zákl. přenesená",N432,0)</f>
        <v>0</v>
      </c>
      <c r="BH432" s="109">
        <f>IF(U432="sníž. přenesená",N432,0)</f>
        <v>0</v>
      </c>
      <c r="BI432" s="109">
        <f>IF(U432="nulová",N432,0)</f>
        <v>0</v>
      </c>
      <c r="BJ432" s="20" t="s">
        <v>94</v>
      </c>
      <c r="BK432" s="109">
        <f>ROUND(L432*K432,2)</f>
        <v>0</v>
      </c>
      <c r="BL432" s="20" t="s">
        <v>271</v>
      </c>
      <c r="BM432" s="20" t="s">
        <v>690</v>
      </c>
    </row>
    <row r="433" spans="2:65" s="1" customFormat="1" ht="31.5" customHeight="1">
      <c r="B433" s="135"/>
      <c r="C433" s="164" t="s">
        <v>691</v>
      </c>
      <c r="D433" s="164" t="s">
        <v>189</v>
      </c>
      <c r="E433" s="165" t="s">
        <v>692</v>
      </c>
      <c r="F433" s="256" t="s">
        <v>693</v>
      </c>
      <c r="G433" s="256"/>
      <c r="H433" s="256"/>
      <c r="I433" s="256"/>
      <c r="J433" s="166" t="s">
        <v>220</v>
      </c>
      <c r="K433" s="167">
        <v>6.09</v>
      </c>
      <c r="L433" s="257">
        <v>0</v>
      </c>
      <c r="M433" s="257"/>
      <c r="N433" s="258">
        <f>ROUND(L433*K433,2)</f>
        <v>0</v>
      </c>
      <c r="O433" s="258"/>
      <c r="P433" s="258"/>
      <c r="Q433" s="258"/>
      <c r="R433" s="138"/>
      <c r="T433" s="168" t="s">
        <v>5</v>
      </c>
      <c r="U433" s="47" t="s">
        <v>51</v>
      </c>
      <c r="V433" s="39"/>
      <c r="W433" s="169">
        <f>V433*K433</f>
        <v>0</v>
      </c>
      <c r="X433" s="169">
        <v>1.874E-2</v>
      </c>
      <c r="Y433" s="169">
        <f>X433*K433</f>
        <v>0.11412659999999999</v>
      </c>
      <c r="Z433" s="169">
        <v>0</v>
      </c>
      <c r="AA433" s="170">
        <f>Z433*K433</f>
        <v>0</v>
      </c>
      <c r="AR433" s="20" t="s">
        <v>271</v>
      </c>
      <c r="AT433" s="20" t="s">
        <v>189</v>
      </c>
      <c r="AU433" s="20" t="s">
        <v>126</v>
      </c>
      <c r="AY433" s="20" t="s">
        <v>188</v>
      </c>
      <c r="BE433" s="109">
        <f>IF(U433="základní",N433,0)</f>
        <v>0</v>
      </c>
      <c r="BF433" s="109">
        <f>IF(U433="snížená",N433,0)</f>
        <v>0</v>
      </c>
      <c r="BG433" s="109">
        <f>IF(U433="zákl. přenesená",N433,0)</f>
        <v>0</v>
      </c>
      <c r="BH433" s="109">
        <f>IF(U433="sníž. přenesená",N433,0)</f>
        <v>0</v>
      </c>
      <c r="BI433" s="109">
        <f>IF(U433="nulová",N433,0)</f>
        <v>0</v>
      </c>
      <c r="BJ433" s="20" t="s">
        <v>94</v>
      </c>
      <c r="BK433" s="109">
        <f>ROUND(L433*K433,2)</f>
        <v>0</v>
      </c>
      <c r="BL433" s="20" t="s">
        <v>271</v>
      </c>
      <c r="BM433" s="20" t="s">
        <v>694</v>
      </c>
    </row>
    <row r="434" spans="2:65" s="10" customFormat="1" ht="22.5" customHeight="1">
      <c r="B434" s="171"/>
      <c r="C434" s="172"/>
      <c r="D434" s="172"/>
      <c r="E434" s="173" t="s">
        <v>5</v>
      </c>
      <c r="F434" s="274" t="s">
        <v>695</v>
      </c>
      <c r="G434" s="275"/>
      <c r="H434" s="275"/>
      <c r="I434" s="275"/>
      <c r="J434" s="172"/>
      <c r="K434" s="174">
        <v>6.09</v>
      </c>
      <c r="L434" s="172"/>
      <c r="M434" s="172"/>
      <c r="N434" s="172"/>
      <c r="O434" s="172"/>
      <c r="P434" s="172"/>
      <c r="Q434" s="172"/>
      <c r="R434" s="175"/>
      <c r="T434" s="176"/>
      <c r="U434" s="172"/>
      <c r="V434" s="172"/>
      <c r="W434" s="172"/>
      <c r="X434" s="172"/>
      <c r="Y434" s="172"/>
      <c r="Z434" s="172"/>
      <c r="AA434" s="177"/>
      <c r="AT434" s="178" t="s">
        <v>196</v>
      </c>
      <c r="AU434" s="178" t="s">
        <v>126</v>
      </c>
      <c r="AV434" s="10" t="s">
        <v>126</v>
      </c>
      <c r="AW434" s="10" t="s">
        <v>42</v>
      </c>
      <c r="AX434" s="10" t="s">
        <v>94</v>
      </c>
      <c r="AY434" s="178" t="s">
        <v>188</v>
      </c>
    </row>
    <row r="435" spans="2:65" s="1" customFormat="1" ht="31.5" customHeight="1">
      <c r="B435" s="135"/>
      <c r="C435" s="164" t="s">
        <v>696</v>
      </c>
      <c r="D435" s="164" t="s">
        <v>189</v>
      </c>
      <c r="E435" s="165" t="s">
        <v>697</v>
      </c>
      <c r="F435" s="256" t="s">
        <v>698</v>
      </c>
      <c r="G435" s="256"/>
      <c r="H435" s="256"/>
      <c r="I435" s="256"/>
      <c r="J435" s="166" t="s">
        <v>220</v>
      </c>
      <c r="K435" s="167">
        <v>12.074999999999999</v>
      </c>
      <c r="L435" s="257">
        <v>0</v>
      </c>
      <c r="M435" s="257"/>
      <c r="N435" s="258">
        <f>ROUND(L435*K435,2)</f>
        <v>0</v>
      </c>
      <c r="O435" s="258"/>
      <c r="P435" s="258"/>
      <c r="Q435" s="258"/>
      <c r="R435" s="138"/>
      <c r="T435" s="168" t="s">
        <v>5</v>
      </c>
      <c r="U435" s="47" t="s">
        <v>51</v>
      </c>
      <c r="V435" s="39"/>
      <c r="W435" s="169">
        <f>V435*K435</f>
        <v>0</v>
      </c>
      <c r="X435" s="169">
        <v>1.874E-2</v>
      </c>
      <c r="Y435" s="169">
        <f>X435*K435</f>
        <v>0.22628549999999997</v>
      </c>
      <c r="Z435" s="169">
        <v>0</v>
      </c>
      <c r="AA435" s="170">
        <f>Z435*K435</f>
        <v>0</v>
      </c>
      <c r="AR435" s="20" t="s">
        <v>271</v>
      </c>
      <c r="AT435" s="20" t="s">
        <v>189</v>
      </c>
      <c r="AU435" s="20" t="s">
        <v>126</v>
      </c>
      <c r="AY435" s="20" t="s">
        <v>188</v>
      </c>
      <c r="BE435" s="109">
        <f>IF(U435="základní",N435,0)</f>
        <v>0</v>
      </c>
      <c r="BF435" s="109">
        <f>IF(U435="snížená",N435,0)</f>
        <v>0</v>
      </c>
      <c r="BG435" s="109">
        <f>IF(U435="zákl. přenesená",N435,0)</f>
        <v>0</v>
      </c>
      <c r="BH435" s="109">
        <f>IF(U435="sníž. přenesená",N435,0)</f>
        <v>0</v>
      </c>
      <c r="BI435" s="109">
        <f>IF(U435="nulová",N435,0)</f>
        <v>0</v>
      </c>
      <c r="BJ435" s="20" t="s">
        <v>94</v>
      </c>
      <c r="BK435" s="109">
        <f>ROUND(L435*K435,2)</f>
        <v>0</v>
      </c>
      <c r="BL435" s="20" t="s">
        <v>271</v>
      </c>
      <c r="BM435" s="20" t="s">
        <v>699</v>
      </c>
    </row>
    <row r="436" spans="2:65" s="10" customFormat="1" ht="22.5" customHeight="1">
      <c r="B436" s="171"/>
      <c r="C436" s="172"/>
      <c r="D436" s="172"/>
      <c r="E436" s="173" t="s">
        <v>5</v>
      </c>
      <c r="F436" s="274" t="s">
        <v>700</v>
      </c>
      <c r="G436" s="275"/>
      <c r="H436" s="275"/>
      <c r="I436" s="275"/>
      <c r="J436" s="172"/>
      <c r="K436" s="174">
        <v>12.074999999999999</v>
      </c>
      <c r="L436" s="172"/>
      <c r="M436" s="172"/>
      <c r="N436" s="172"/>
      <c r="O436" s="172"/>
      <c r="P436" s="172"/>
      <c r="Q436" s="172"/>
      <c r="R436" s="175"/>
      <c r="T436" s="176"/>
      <c r="U436" s="172"/>
      <c r="V436" s="172"/>
      <c r="W436" s="172"/>
      <c r="X436" s="172"/>
      <c r="Y436" s="172"/>
      <c r="Z436" s="172"/>
      <c r="AA436" s="177"/>
      <c r="AT436" s="178" t="s">
        <v>196</v>
      </c>
      <c r="AU436" s="178" t="s">
        <v>126</v>
      </c>
      <c r="AV436" s="10" t="s">
        <v>126</v>
      </c>
      <c r="AW436" s="10" t="s">
        <v>42</v>
      </c>
      <c r="AX436" s="10" t="s">
        <v>94</v>
      </c>
      <c r="AY436" s="178" t="s">
        <v>188</v>
      </c>
    </row>
    <row r="437" spans="2:65" s="1" customFormat="1" ht="31.5" customHeight="1">
      <c r="B437" s="135"/>
      <c r="C437" s="164" t="s">
        <v>701</v>
      </c>
      <c r="D437" s="164" t="s">
        <v>189</v>
      </c>
      <c r="E437" s="165" t="s">
        <v>702</v>
      </c>
      <c r="F437" s="256" t="s">
        <v>703</v>
      </c>
      <c r="G437" s="256"/>
      <c r="H437" s="256"/>
      <c r="I437" s="256"/>
      <c r="J437" s="166" t="s">
        <v>208</v>
      </c>
      <c r="K437" s="167">
        <v>2.423</v>
      </c>
      <c r="L437" s="257">
        <v>0</v>
      </c>
      <c r="M437" s="257"/>
      <c r="N437" s="258">
        <f>ROUND(L437*K437,2)</f>
        <v>0</v>
      </c>
      <c r="O437" s="258"/>
      <c r="P437" s="258"/>
      <c r="Q437" s="258"/>
      <c r="R437" s="138"/>
      <c r="T437" s="168" t="s">
        <v>5</v>
      </c>
      <c r="U437" s="47" t="s">
        <v>51</v>
      </c>
      <c r="V437" s="39"/>
      <c r="W437" s="169">
        <f>V437*K437</f>
        <v>0</v>
      </c>
      <c r="X437" s="169">
        <v>0</v>
      </c>
      <c r="Y437" s="169">
        <f>X437*K437</f>
        <v>0</v>
      </c>
      <c r="Z437" s="169">
        <v>0</v>
      </c>
      <c r="AA437" s="170">
        <f>Z437*K437</f>
        <v>0</v>
      </c>
      <c r="AR437" s="20" t="s">
        <v>271</v>
      </c>
      <c r="AT437" s="20" t="s">
        <v>189</v>
      </c>
      <c r="AU437" s="20" t="s">
        <v>126</v>
      </c>
      <c r="AY437" s="20" t="s">
        <v>188</v>
      </c>
      <c r="BE437" s="109">
        <f>IF(U437="základní",N437,0)</f>
        <v>0</v>
      </c>
      <c r="BF437" s="109">
        <f>IF(U437="snížená",N437,0)</f>
        <v>0</v>
      </c>
      <c r="BG437" s="109">
        <f>IF(U437="zákl. přenesená",N437,0)</f>
        <v>0</v>
      </c>
      <c r="BH437" s="109">
        <f>IF(U437="sníž. přenesená",N437,0)</f>
        <v>0</v>
      </c>
      <c r="BI437" s="109">
        <f>IF(U437="nulová",N437,0)</f>
        <v>0</v>
      </c>
      <c r="BJ437" s="20" t="s">
        <v>94</v>
      </c>
      <c r="BK437" s="109">
        <f>ROUND(L437*K437,2)</f>
        <v>0</v>
      </c>
      <c r="BL437" s="20" t="s">
        <v>271</v>
      </c>
      <c r="BM437" s="20" t="s">
        <v>704</v>
      </c>
    </row>
    <row r="438" spans="2:65" s="9" customFormat="1" ht="29.85" customHeight="1">
      <c r="B438" s="153"/>
      <c r="C438" s="154"/>
      <c r="D438" s="163" t="s">
        <v>154</v>
      </c>
      <c r="E438" s="163"/>
      <c r="F438" s="163"/>
      <c r="G438" s="163"/>
      <c r="H438" s="163"/>
      <c r="I438" s="163"/>
      <c r="J438" s="163"/>
      <c r="K438" s="163"/>
      <c r="L438" s="163"/>
      <c r="M438" s="163"/>
      <c r="N438" s="250">
        <f>BK438</f>
        <v>0</v>
      </c>
      <c r="O438" s="251"/>
      <c r="P438" s="251"/>
      <c r="Q438" s="251"/>
      <c r="R438" s="156"/>
      <c r="T438" s="157"/>
      <c r="U438" s="154"/>
      <c r="V438" s="154"/>
      <c r="W438" s="158">
        <f>SUM(W439:W490)</f>
        <v>0</v>
      </c>
      <c r="X438" s="154"/>
      <c r="Y438" s="158">
        <f>SUM(Y439:Y490)</f>
        <v>3.0201743599999999</v>
      </c>
      <c r="Z438" s="154"/>
      <c r="AA438" s="159">
        <f>SUM(AA439:AA490)</f>
        <v>0.438</v>
      </c>
      <c r="AR438" s="160" t="s">
        <v>126</v>
      </c>
      <c r="AT438" s="161" t="s">
        <v>85</v>
      </c>
      <c r="AU438" s="161" t="s">
        <v>94</v>
      </c>
      <c r="AY438" s="160" t="s">
        <v>188</v>
      </c>
      <c r="BK438" s="162">
        <f>SUM(BK439:BK490)</f>
        <v>0</v>
      </c>
    </row>
    <row r="439" spans="2:65" s="1" customFormat="1" ht="31.5" customHeight="1">
      <c r="B439" s="135"/>
      <c r="C439" s="164" t="s">
        <v>705</v>
      </c>
      <c r="D439" s="164" t="s">
        <v>189</v>
      </c>
      <c r="E439" s="165" t="s">
        <v>706</v>
      </c>
      <c r="F439" s="256" t="s">
        <v>707</v>
      </c>
      <c r="G439" s="256"/>
      <c r="H439" s="256"/>
      <c r="I439" s="256"/>
      <c r="J439" s="166" t="s">
        <v>220</v>
      </c>
      <c r="K439" s="167">
        <v>125.90300000000001</v>
      </c>
      <c r="L439" s="257">
        <v>0</v>
      </c>
      <c r="M439" s="257"/>
      <c r="N439" s="258">
        <f>ROUND(L439*K439,2)</f>
        <v>0</v>
      </c>
      <c r="O439" s="258"/>
      <c r="P439" s="258"/>
      <c r="Q439" s="258"/>
      <c r="R439" s="138"/>
      <c r="T439" s="168" t="s">
        <v>5</v>
      </c>
      <c r="U439" s="47" t="s">
        <v>51</v>
      </c>
      <c r="V439" s="39"/>
      <c r="W439" s="169">
        <f>V439*K439</f>
        <v>0</v>
      </c>
      <c r="X439" s="169">
        <v>0</v>
      </c>
      <c r="Y439" s="169">
        <f>X439*K439</f>
        <v>0</v>
      </c>
      <c r="Z439" s="169">
        <v>0</v>
      </c>
      <c r="AA439" s="170">
        <f>Z439*K439</f>
        <v>0</v>
      </c>
      <c r="AR439" s="20" t="s">
        <v>271</v>
      </c>
      <c r="AT439" s="20" t="s">
        <v>189</v>
      </c>
      <c r="AU439" s="20" t="s">
        <v>126</v>
      </c>
      <c r="AY439" s="20" t="s">
        <v>188</v>
      </c>
      <c r="BE439" s="109">
        <f>IF(U439="základní",N439,0)</f>
        <v>0</v>
      </c>
      <c r="BF439" s="109">
        <f>IF(U439="snížená",N439,0)</f>
        <v>0</v>
      </c>
      <c r="BG439" s="109">
        <f>IF(U439="zákl. přenesená",N439,0)</f>
        <v>0</v>
      </c>
      <c r="BH439" s="109">
        <f>IF(U439="sníž. přenesená",N439,0)</f>
        <v>0</v>
      </c>
      <c r="BI439" s="109">
        <f>IF(U439="nulová",N439,0)</f>
        <v>0</v>
      </c>
      <c r="BJ439" s="20" t="s">
        <v>94</v>
      </c>
      <c r="BK439" s="109">
        <f>ROUND(L439*K439,2)</f>
        <v>0</v>
      </c>
      <c r="BL439" s="20" t="s">
        <v>271</v>
      </c>
      <c r="BM439" s="20" t="s">
        <v>708</v>
      </c>
    </row>
    <row r="440" spans="2:65" s="11" customFormat="1" ht="22.5" customHeight="1">
      <c r="B440" s="179"/>
      <c r="C440" s="180"/>
      <c r="D440" s="180"/>
      <c r="E440" s="181" t="s">
        <v>5</v>
      </c>
      <c r="F440" s="276" t="s">
        <v>709</v>
      </c>
      <c r="G440" s="277"/>
      <c r="H440" s="277"/>
      <c r="I440" s="277"/>
      <c r="J440" s="180"/>
      <c r="K440" s="182" t="s">
        <v>5</v>
      </c>
      <c r="L440" s="180"/>
      <c r="M440" s="180"/>
      <c r="N440" s="180"/>
      <c r="O440" s="180"/>
      <c r="P440" s="180"/>
      <c r="Q440" s="180"/>
      <c r="R440" s="183"/>
      <c r="T440" s="184"/>
      <c r="U440" s="180"/>
      <c r="V440" s="180"/>
      <c r="W440" s="180"/>
      <c r="X440" s="180"/>
      <c r="Y440" s="180"/>
      <c r="Z440" s="180"/>
      <c r="AA440" s="185"/>
      <c r="AT440" s="186" t="s">
        <v>196</v>
      </c>
      <c r="AU440" s="186" t="s">
        <v>126</v>
      </c>
      <c r="AV440" s="11" t="s">
        <v>94</v>
      </c>
      <c r="AW440" s="11" t="s">
        <v>42</v>
      </c>
      <c r="AX440" s="11" t="s">
        <v>86</v>
      </c>
      <c r="AY440" s="186" t="s">
        <v>188</v>
      </c>
    </row>
    <row r="441" spans="2:65" s="10" customFormat="1" ht="22.5" customHeight="1">
      <c r="B441" s="171"/>
      <c r="C441" s="172"/>
      <c r="D441" s="172"/>
      <c r="E441" s="173" t="s">
        <v>5</v>
      </c>
      <c r="F441" s="268" t="s">
        <v>710</v>
      </c>
      <c r="G441" s="269"/>
      <c r="H441" s="269"/>
      <c r="I441" s="269"/>
      <c r="J441" s="172"/>
      <c r="K441" s="174">
        <v>25.21</v>
      </c>
      <c r="L441" s="172"/>
      <c r="M441" s="172"/>
      <c r="N441" s="172"/>
      <c r="O441" s="172"/>
      <c r="P441" s="172"/>
      <c r="Q441" s="172"/>
      <c r="R441" s="175"/>
      <c r="T441" s="176"/>
      <c r="U441" s="172"/>
      <c r="V441" s="172"/>
      <c r="W441" s="172"/>
      <c r="X441" s="172"/>
      <c r="Y441" s="172"/>
      <c r="Z441" s="172"/>
      <c r="AA441" s="177"/>
      <c r="AT441" s="178" t="s">
        <v>196</v>
      </c>
      <c r="AU441" s="178" t="s">
        <v>126</v>
      </c>
      <c r="AV441" s="10" t="s">
        <v>126</v>
      </c>
      <c r="AW441" s="10" t="s">
        <v>42</v>
      </c>
      <c r="AX441" s="10" t="s">
        <v>86</v>
      </c>
      <c r="AY441" s="178" t="s">
        <v>188</v>
      </c>
    </row>
    <row r="442" spans="2:65" s="11" customFormat="1" ht="22.5" customHeight="1">
      <c r="B442" s="179"/>
      <c r="C442" s="180"/>
      <c r="D442" s="180"/>
      <c r="E442" s="181" t="s">
        <v>5</v>
      </c>
      <c r="F442" s="270" t="s">
        <v>711</v>
      </c>
      <c r="G442" s="271"/>
      <c r="H442" s="271"/>
      <c r="I442" s="271"/>
      <c r="J442" s="180"/>
      <c r="K442" s="182" t="s">
        <v>5</v>
      </c>
      <c r="L442" s="180"/>
      <c r="M442" s="180"/>
      <c r="N442" s="180"/>
      <c r="O442" s="180"/>
      <c r="P442" s="180"/>
      <c r="Q442" s="180"/>
      <c r="R442" s="183"/>
      <c r="T442" s="184"/>
      <c r="U442" s="180"/>
      <c r="V442" s="180"/>
      <c r="W442" s="180"/>
      <c r="X442" s="180"/>
      <c r="Y442" s="180"/>
      <c r="Z442" s="180"/>
      <c r="AA442" s="185"/>
      <c r="AT442" s="186" t="s">
        <v>196</v>
      </c>
      <c r="AU442" s="186" t="s">
        <v>126</v>
      </c>
      <c r="AV442" s="11" t="s">
        <v>94</v>
      </c>
      <c r="AW442" s="11" t="s">
        <v>42</v>
      </c>
      <c r="AX442" s="11" t="s">
        <v>86</v>
      </c>
      <c r="AY442" s="186" t="s">
        <v>188</v>
      </c>
    </row>
    <row r="443" spans="2:65" s="10" customFormat="1" ht="22.5" customHeight="1">
      <c r="B443" s="171"/>
      <c r="C443" s="172"/>
      <c r="D443" s="172"/>
      <c r="E443" s="173" t="s">
        <v>5</v>
      </c>
      <c r="F443" s="268" t="s">
        <v>712</v>
      </c>
      <c r="G443" s="269"/>
      <c r="H443" s="269"/>
      <c r="I443" s="269"/>
      <c r="J443" s="172"/>
      <c r="K443" s="174">
        <v>26.766999999999999</v>
      </c>
      <c r="L443" s="172"/>
      <c r="M443" s="172"/>
      <c r="N443" s="172"/>
      <c r="O443" s="172"/>
      <c r="P443" s="172"/>
      <c r="Q443" s="172"/>
      <c r="R443" s="175"/>
      <c r="T443" s="176"/>
      <c r="U443" s="172"/>
      <c r="V443" s="172"/>
      <c r="W443" s="172"/>
      <c r="X443" s="172"/>
      <c r="Y443" s="172"/>
      <c r="Z443" s="172"/>
      <c r="AA443" s="177"/>
      <c r="AT443" s="178" t="s">
        <v>196</v>
      </c>
      <c r="AU443" s="178" t="s">
        <v>126</v>
      </c>
      <c r="AV443" s="10" t="s">
        <v>126</v>
      </c>
      <c r="AW443" s="10" t="s">
        <v>42</v>
      </c>
      <c r="AX443" s="10" t="s">
        <v>86</v>
      </c>
      <c r="AY443" s="178" t="s">
        <v>188</v>
      </c>
    </row>
    <row r="444" spans="2:65" s="11" customFormat="1" ht="22.5" customHeight="1">
      <c r="B444" s="179"/>
      <c r="C444" s="180"/>
      <c r="D444" s="180"/>
      <c r="E444" s="181" t="s">
        <v>5</v>
      </c>
      <c r="F444" s="270" t="s">
        <v>713</v>
      </c>
      <c r="G444" s="271"/>
      <c r="H444" s="271"/>
      <c r="I444" s="271"/>
      <c r="J444" s="180"/>
      <c r="K444" s="182" t="s">
        <v>5</v>
      </c>
      <c r="L444" s="180"/>
      <c r="M444" s="180"/>
      <c r="N444" s="180"/>
      <c r="O444" s="180"/>
      <c r="P444" s="180"/>
      <c r="Q444" s="180"/>
      <c r="R444" s="183"/>
      <c r="T444" s="184"/>
      <c r="U444" s="180"/>
      <c r="V444" s="180"/>
      <c r="W444" s="180"/>
      <c r="X444" s="180"/>
      <c r="Y444" s="180"/>
      <c r="Z444" s="180"/>
      <c r="AA444" s="185"/>
      <c r="AT444" s="186" t="s">
        <v>196</v>
      </c>
      <c r="AU444" s="186" t="s">
        <v>126</v>
      </c>
      <c r="AV444" s="11" t="s">
        <v>94</v>
      </c>
      <c r="AW444" s="11" t="s">
        <v>42</v>
      </c>
      <c r="AX444" s="11" t="s">
        <v>86</v>
      </c>
      <c r="AY444" s="186" t="s">
        <v>188</v>
      </c>
    </row>
    <row r="445" spans="2:65" s="10" customFormat="1" ht="22.5" customHeight="1">
      <c r="B445" s="171"/>
      <c r="C445" s="172"/>
      <c r="D445" s="172"/>
      <c r="E445" s="173" t="s">
        <v>5</v>
      </c>
      <c r="F445" s="268" t="s">
        <v>714</v>
      </c>
      <c r="G445" s="269"/>
      <c r="H445" s="269"/>
      <c r="I445" s="269"/>
      <c r="J445" s="172"/>
      <c r="K445" s="174">
        <v>26.085999999999999</v>
      </c>
      <c r="L445" s="172"/>
      <c r="M445" s="172"/>
      <c r="N445" s="172"/>
      <c r="O445" s="172"/>
      <c r="P445" s="172"/>
      <c r="Q445" s="172"/>
      <c r="R445" s="175"/>
      <c r="T445" s="176"/>
      <c r="U445" s="172"/>
      <c r="V445" s="172"/>
      <c r="W445" s="172"/>
      <c r="X445" s="172"/>
      <c r="Y445" s="172"/>
      <c r="Z445" s="172"/>
      <c r="AA445" s="177"/>
      <c r="AT445" s="178" t="s">
        <v>196</v>
      </c>
      <c r="AU445" s="178" t="s">
        <v>126</v>
      </c>
      <c r="AV445" s="10" t="s">
        <v>126</v>
      </c>
      <c r="AW445" s="10" t="s">
        <v>42</v>
      </c>
      <c r="AX445" s="10" t="s">
        <v>86</v>
      </c>
      <c r="AY445" s="178" t="s">
        <v>188</v>
      </c>
    </row>
    <row r="446" spans="2:65" s="11" customFormat="1" ht="22.5" customHeight="1">
      <c r="B446" s="179"/>
      <c r="C446" s="180"/>
      <c r="D446" s="180"/>
      <c r="E446" s="181" t="s">
        <v>5</v>
      </c>
      <c r="F446" s="270" t="s">
        <v>715</v>
      </c>
      <c r="G446" s="271"/>
      <c r="H446" s="271"/>
      <c r="I446" s="271"/>
      <c r="J446" s="180"/>
      <c r="K446" s="182" t="s">
        <v>5</v>
      </c>
      <c r="L446" s="180"/>
      <c r="M446" s="180"/>
      <c r="N446" s="180"/>
      <c r="O446" s="180"/>
      <c r="P446" s="180"/>
      <c r="Q446" s="180"/>
      <c r="R446" s="183"/>
      <c r="T446" s="184"/>
      <c r="U446" s="180"/>
      <c r="V446" s="180"/>
      <c r="W446" s="180"/>
      <c r="X446" s="180"/>
      <c r="Y446" s="180"/>
      <c r="Z446" s="180"/>
      <c r="AA446" s="185"/>
      <c r="AT446" s="186" t="s">
        <v>196</v>
      </c>
      <c r="AU446" s="186" t="s">
        <v>126</v>
      </c>
      <c r="AV446" s="11" t="s">
        <v>94</v>
      </c>
      <c r="AW446" s="11" t="s">
        <v>42</v>
      </c>
      <c r="AX446" s="11" t="s">
        <v>86</v>
      </c>
      <c r="AY446" s="186" t="s">
        <v>188</v>
      </c>
    </row>
    <row r="447" spans="2:65" s="10" customFormat="1" ht="31.5" customHeight="1">
      <c r="B447" s="171"/>
      <c r="C447" s="172"/>
      <c r="D447" s="172"/>
      <c r="E447" s="173" t="s">
        <v>5</v>
      </c>
      <c r="F447" s="268" t="s">
        <v>716</v>
      </c>
      <c r="G447" s="269"/>
      <c r="H447" s="269"/>
      <c r="I447" s="269"/>
      <c r="J447" s="172"/>
      <c r="K447" s="174">
        <v>26.620999999999999</v>
      </c>
      <c r="L447" s="172"/>
      <c r="M447" s="172"/>
      <c r="N447" s="172"/>
      <c r="O447" s="172"/>
      <c r="P447" s="172"/>
      <c r="Q447" s="172"/>
      <c r="R447" s="175"/>
      <c r="T447" s="176"/>
      <c r="U447" s="172"/>
      <c r="V447" s="172"/>
      <c r="W447" s="172"/>
      <c r="X447" s="172"/>
      <c r="Y447" s="172"/>
      <c r="Z447" s="172"/>
      <c r="AA447" s="177"/>
      <c r="AT447" s="178" t="s">
        <v>196</v>
      </c>
      <c r="AU447" s="178" t="s">
        <v>126</v>
      </c>
      <c r="AV447" s="10" t="s">
        <v>126</v>
      </c>
      <c r="AW447" s="10" t="s">
        <v>42</v>
      </c>
      <c r="AX447" s="10" t="s">
        <v>86</v>
      </c>
      <c r="AY447" s="178" t="s">
        <v>188</v>
      </c>
    </row>
    <row r="448" spans="2:65" s="11" customFormat="1" ht="22.5" customHeight="1">
      <c r="B448" s="179"/>
      <c r="C448" s="180"/>
      <c r="D448" s="180"/>
      <c r="E448" s="181" t="s">
        <v>5</v>
      </c>
      <c r="F448" s="270" t="s">
        <v>717</v>
      </c>
      <c r="G448" s="271"/>
      <c r="H448" s="271"/>
      <c r="I448" s="271"/>
      <c r="J448" s="180"/>
      <c r="K448" s="182" t="s">
        <v>5</v>
      </c>
      <c r="L448" s="180"/>
      <c r="M448" s="180"/>
      <c r="N448" s="180"/>
      <c r="O448" s="180"/>
      <c r="P448" s="180"/>
      <c r="Q448" s="180"/>
      <c r="R448" s="183"/>
      <c r="T448" s="184"/>
      <c r="U448" s="180"/>
      <c r="V448" s="180"/>
      <c r="W448" s="180"/>
      <c r="X448" s="180"/>
      <c r="Y448" s="180"/>
      <c r="Z448" s="180"/>
      <c r="AA448" s="185"/>
      <c r="AT448" s="186" t="s">
        <v>196</v>
      </c>
      <c r="AU448" s="186" t="s">
        <v>126</v>
      </c>
      <c r="AV448" s="11" t="s">
        <v>94</v>
      </c>
      <c r="AW448" s="11" t="s">
        <v>42</v>
      </c>
      <c r="AX448" s="11" t="s">
        <v>86</v>
      </c>
      <c r="AY448" s="186" t="s">
        <v>188</v>
      </c>
    </row>
    <row r="449" spans="2:65" s="10" customFormat="1" ht="22.5" customHeight="1">
      <c r="B449" s="171"/>
      <c r="C449" s="172"/>
      <c r="D449" s="172"/>
      <c r="E449" s="173" t="s">
        <v>5</v>
      </c>
      <c r="F449" s="268" t="s">
        <v>718</v>
      </c>
      <c r="G449" s="269"/>
      <c r="H449" s="269"/>
      <c r="I449" s="269"/>
      <c r="J449" s="172"/>
      <c r="K449" s="174">
        <v>21.219000000000001</v>
      </c>
      <c r="L449" s="172"/>
      <c r="M449" s="172"/>
      <c r="N449" s="172"/>
      <c r="O449" s="172"/>
      <c r="P449" s="172"/>
      <c r="Q449" s="172"/>
      <c r="R449" s="175"/>
      <c r="T449" s="176"/>
      <c r="U449" s="172"/>
      <c r="V449" s="172"/>
      <c r="W449" s="172"/>
      <c r="X449" s="172"/>
      <c r="Y449" s="172"/>
      <c r="Z449" s="172"/>
      <c r="AA449" s="177"/>
      <c r="AT449" s="178" t="s">
        <v>196</v>
      </c>
      <c r="AU449" s="178" t="s">
        <v>126</v>
      </c>
      <c r="AV449" s="10" t="s">
        <v>126</v>
      </c>
      <c r="AW449" s="10" t="s">
        <v>42</v>
      </c>
      <c r="AX449" s="10" t="s">
        <v>86</v>
      </c>
      <c r="AY449" s="178" t="s">
        <v>188</v>
      </c>
    </row>
    <row r="450" spans="2:65" s="12" customFormat="1" ht="22.5" customHeight="1">
      <c r="B450" s="191"/>
      <c r="C450" s="192"/>
      <c r="D450" s="192"/>
      <c r="E450" s="193" t="s">
        <v>5</v>
      </c>
      <c r="F450" s="272" t="s">
        <v>265</v>
      </c>
      <c r="G450" s="273"/>
      <c r="H450" s="273"/>
      <c r="I450" s="273"/>
      <c r="J450" s="192"/>
      <c r="K450" s="194">
        <v>125.90300000000001</v>
      </c>
      <c r="L450" s="192"/>
      <c r="M450" s="192"/>
      <c r="N450" s="192"/>
      <c r="O450" s="192"/>
      <c r="P450" s="192"/>
      <c r="Q450" s="192"/>
      <c r="R450" s="195"/>
      <c r="T450" s="196"/>
      <c r="U450" s="192"/>
      <c r="V450" s="192"/>
      <c r="W450" s="192"/>
      <c r="X450" s="192"/>
      <c r="Y450" s="192"/>
      <c r="Z450" s="192"/>
      <c r="AA450" s="197"/>
      <c r="AT450" s="198" t="s">
        <v>196</v>
      </c>
      <c r="AU450" s="198" t="s">
        <v>126</v>
      </c>
      <c r="AV450" s="12" t="s">
        <v>193</v>
      </c>
      <c r="AW450" s="12" t="s">
        <v>42</v>
      </c>
      <c r="AX450" s="12" t="s">
        <v>94</v>
      </c>
      <c r="AY450" s="198" t="s">
        <v>188</v>
      </c>
    </row>
    <row r="451" spans="2:65" s="1" customFormat="1" ht="31.5" customHeight="1">
      <c r="B451" s="135"/>
      <c r="C451" s="187" t="s">
        <v>719</v>
      </c>
      <c r="D451" s="187" t="s">
        <v>239</v>
      </c>
      <c r="E451" s="188" t="s">
        <v>720</v>
      </c>
      <c r="F451" s="265" t="s">
        <v>721</v>
      </c>
      <c r="G451" s="265"/>
      <c r="H451" s="265"/>
      <c r="I451" s="265"/>
      <c r="J451" s="189" t="s">
        <v>220</v>
      </c>
      <c r="K451" s="190">
        <v>138.49299999999999</v>
      </c>
      <c r="L451" s="266">
        <v>0</v>
      </c>
      <c r="M451" s="266"/>
      <c r="N451" s="267">
        <f>ROUND(L451*K451,2)</f>
        <v>0</v>
      </c>
      <c r="O451" s="258"/>
      <c r="P451" s="258"/>
      <c r="Q451" s="258"/>
      <c r="R451" s="138"/>
      <c r="T451" s="168" t="s">
        <v>5</v>
      </c>
      <c r="U451" s="47" t="s">
        <v>51</v>
      </c>
      <c r="V451" s="39"/>
      <c r="W451" s="169">
        <f>V451*K451</f>
        <v>0</v>
      </c>
      <c r="X451" s="169">
        <v>1.652E-2</v>
      </c>
      <c r="Y451" s="169">
        <f>X451*K451</f>
        <v>2.2879043599999997</v>
      </c>
      <c r="Z451" s="169">
        <v>0</v>
      </c>
      <c r="AA451" s="170">
        <f>Z451*K451</f>
        <v>0</v>
      </c>
      <c r="AR451" s="20" t="s">
        <v>360</v>
      </c>
      <c r="AT451" s="20" t="s">
        <v>239</v>
      </c>
      <c r="AU451" s="20" t="s">
        <v>126</v>
      </c>
      <c r="AY451" s="20" t="s">
        <v>188</v>
      </c>
      <c r="BE451" s="109">
        <f>IF(U451="základní",N451,0)</f>
        <v>0</v>
      </c>
      <c r="BF451" s="109">
        <f>IF(U451="snížená",N451,0)</f>
        <v>0</v>
      </c>
      <c r="BG451" s="109">
        <f>IF(U451="zákl. přenesená",N451,0)</f>
        <v>0</v>
      </c>
      <c r="BH451" s="109">
        <f>IF(U451="sníž. přenesená",N451,0)</f>
        <v>0</v>
      </c>
      <c r="BI451" s="109">
        <f>IF(U451="nulová",N451,0)</f>
        <v>0</v>
      </c>
      <c r="BJ451" s="20" t="s">
        <v>94</v>
      </c>
      <c r="BK451" s="109">
        <f>ROUND(L451*K451,2)</f>
        <v>0</v>
      </c>
      <c r="BL451" s="20" t="s">
        <v>271</v>
      </c>
      <c r="BM451" s="20" t="s">
        <v>722</v>
      </c>
    </row>
    <row r="452" spans="2:65" s="1" customFormat="1" ht="22.5" customHeight="1">
      <c r="B452" s="135"/>
      <c r="C452" s="164" t="s">
        <v>723</v>
      </c>
      <c r="D452" s="164" t="s">
        <v>189</v>
      </c>
      <c r="E452" s="165" t="s">
        <v>724</v>
      </c>
      <c r="F452" s="256" t="s">
        <v>725</v>
      </c>
      <c r="G452" s="256"/>
      <c r="H452" s="256"/>
      <c r="I452" s="256"/>
      <c r="J452" s="166" t="s">
        <v>348</v>
      </c>
      <c r="K452" s="167">
        <v>251.16</v>
      </c>
      <c r="L452" s="257">
        <v>0</v>
      </c>
      <c r="M452" s="257"/>
      <c r="N452" s="258">
        <f>ROUND(L452*K452,2)</f>
        <v>0</v>
      </c>
      <c r="O452" s="258"/>
      <c r="P452" s="258"/>
      <c r="Q452" s="258"/>
      <c r="R452" s="138"/>
      <c r="T452" s="168" t="s">
        <v>5</v>
      </c>
      <c r="U452" s="47" t="s">
        <v>51</v>
      </c>
      <c r="V452" s="39"/>
      <c r="W452" s="169">
        <f>V452*K452</f>
        <v>0</v>
      </c>
      <c r="X452" s="169">
        <v>0</v>
      </c>
      <c r="Y452" s="169">
        <f>X452*K452</f>
        <v>0</v>
      </c>
      <c r="Z452" s="169">
        <v>0</v>
      </c>
      <c r="AA452" s="170">
        <f>Z452*K452</f>
        <v>0</v>
      </c>
      <c r="AR452" s="20" t="s">
        <v>271</v>
      </c>
      <c r="AT452" s="20" t="s">
        <v>189</v>
      </c>
      <c r="AU452" s="20" t="s">
        <v>126</v>
      </c>
      <c r="AY452" s="20" t="s">
        <v>188</v>
      </c>
      <c r="BE452" s="109">
        <f>IF(U452="základní",N452,0)</f>
        <v>0</v>
      </c>
      <c r="BF452" s="109">
        <f>IF(U452="snížená",N452,0)</f>
        <v>0</v>
      </c>
      <c r="BG452" s="109">
        <f>IF(U452="zákl. přenesená",N452,0)</f>
        <v>0</v>
      </c>
      <c r="BH452" s="109">
        <f>IF(U452="sníž. přenesená",N452,0)</f>
        <v>0</v>
      </c>
      <c r="BI452" s="109">
        <f>IF(U452="nulová",N452,0)</f>
        <v>0</v>
      </c>
      <c r="BJ452" s="20" t="s">
        <v>94</v>
      </c>
      <c r="BK452" s="109">
        <f>ROUND(L452*K452,2)</f>
        <v>0</v>
      </c>
      <c r="BL452" s="20" t="s">
        <v>271</v>
      </c>
      <c r="BM452" s="20" t="s">
        <v>726</v>
      </c>
    </row>
    <row r="453" spans="2:65" s="11" customFormat="1" ht="22.5" customHeight="1">
      <c r="B453" s="179"/>
      <c r="C453" s="180"/>
      <c r="D453" s="180"/>
      <c r="E453" s="181" t="s">
        <v>5</v>
      </c>
      <c r="F453" s="276" t="s">
        <v>709</v>
      </c>
      <c r="G453" s="277"/>
      <c r="H453" s="277"/>
      <c r="I453" s="277"/>
      <c r="J453" s="180"/>
      <c r="K453" s="182" t="s">
        <v>5</v>
      </c>
      <c r="L453" s="180"/>
      <c r="M453" s="180"/>
      <c r="N453" s="180"/>
      <c r="O453" s="180"/>
      <c r="P453" s="180"/>
      <c r="Q453" s="180"/>
      <c r="R453" s="183"/>
      <c r="T453" s="184"/>
      <c r="U453" s="180"/>
      <c r="V453" s="180"/>
      <c r="W453" s="180"/>
      <c r="X453" s="180"/>
      <c r="Y453" s="180"/>
      <c r="Z453" s="180"/>
      <c r="AA453" s="185"/>
      <c r="AT453" s="186" t="s">
        <v>196</v>
      </c>
      <c r="AU453" s="186" t="s">
        <v>126</v>
      </c>
      <c r="AV453" s="11" t="s">
        <v>94</v>
      </c>
      <c r="AW453" s="11" t="s">
        <v>42</v>
      </c>
      <c r="AX453" s="11" t="s">
        <v>86</v>
      </c>
      <c r="AY453" s="186" t="s">
        <v>188</v>
      </c>
    </row>
    <row r="454" spans="2:65" s="10" customFormat="1" ht="22.5" customHeight="1">
      <c r="B454" s="171"/>
      <c r="C454" s="172"/>
      <c r="D454" s="172"/>
      <c r="E454" s="173" t="s">
        <v>5</v>
      </c>
      <c r="F454" s="268" t="s">
        <v>727</v>
      </c>
      <c r="G454" s="269"/>
      <c r="H454" s="269"/>
      <c r="I454" s="269"/>
      <c r="J454" s="172"/>
      <c r="K454" s="174">
        <v>49.56</v>
      </c>
      <c r="L454" s="172"/>
      <c r="M454" s="172"/>
      <c r="N454" s="172"/>
      <c r="O454" s="172"/>
      <c r="P454" s="172"/>
      <c r="Q454" s="172"/>
      <c r="R454" s="175"/>
      <c r="T454" s="176"/>
      <c r="U454" s="172"/>
      <c r="V454" s="172"/>
      <c r="W454" s="172"/>
      <c r="X454" s="172"/>
      <c r="Y454" s="172"/>
      <c r="Z454" s="172"/>
      <c r="AA454" s="177"/>
      <c r="AT454" s="178" t="s">
        <v>196</v>
      </c>
      <c r="AU454" s="178" t="s">
        <v>126</v>
      </c>
      <c r="AV454" s="10" t="s">
        <v>126</v>
      </c>
      <c r="AW454" s="10" t="s">
        <v>42</v>
      </c>
      <c r="AX454" s="10" t="s">
        <v>86</v>
      </c>
      <c r="AY454" s="178" t="s">
        <v>188</v>
      </c>
    </row>
    <row r="455" spans="2:65" s="11" customFormat="1" ht="22.5" customHeight="1">
      <c r="B455" s="179"/>
      <c r="C455" s="180"/>
      <c r="D455" s="180"/>
      <c r="E455" s="181" t="s">
        <v>5</v>
      </c>
      <c r="F455" s="270" t="s">
        <v>711</v>
      </c>
      <c r="G455" s="271"/>
      <c r="H455" s="271"/>
      <c r="I455" s="271"/>
      <c r="J455" s="180"/>
      <c r="K455" s="182" t="s">
        <v>5</v>
      </c>
      <c r="L455" s="180"/>
      <c r="M455" s="180"/>
      <c r="N455" s="180"/>
      <c r="O455" s="180"/>
      <c r="P455" s="180"/>
      <c r="Q455" s="180"/>
      <c r="R455" s="183"/>
      <c r="T455" s="184"/>
      <c r="U455" s="180"/>
      <c r="V455" s="180"/>
      <c r="W455" s="180"/>
      <c r="X455" s="180"/>
      <c r="Y455" s="180"/>
      <c r="Z455" s="180"/>
      <c r="AA455" s="185"/>
      <c r="AT455" s="186" t="s">
        <v>196</v>
      </c>
      <c r="AU455" s="186" t="s">
        <v>126</v>
      </c>
      <c r="AV455" s="11" t="s">
        <v>94</v>
      </c>
      <c r="AW455" s="11" t="s">
        <v>42</v>
      </c>
      <c r="AX455" s="11" t="s">
        <v>86</v>
      </c>
      <c r="AY455" s="186" t="s">
        <v>188</v>
      </c>
    </row>
    <row r="456" spans="2:65" s="10" customFormat="1" ht="22.5" customHeight="1">
      <c r="B456" s="171"/>
      <c r="C456" s="172"/>
      <c r="D456" s="172"/>
      <c r="E456" s="173" t="s">
        <v>5</v>
      </c>
      <c r="F456" s="268" t="s">
        <v>728</v>
      </c>
      <c r="G456" s="269"/>
      <c r="H456" s="269"/>
      <c r="I456" s="269"/>
      <c r="J456" s="172"/>
      <c r="K456" s="174">
        <v>53.76</v>
      </c>
      <c r="L456" s="172"/>
      <c r="M456" s="172"/>
      <c r="N456" s="172"/>
      <c r="O456" s="172"/>
      <c r="P456" s="172"/>
      <c r="Q456" s="172"/>
      <c r="R456" s="175"/>
      <c r="T456" s="176"/>
      <c r="U456" s="172"/>
      <c r="V456" s="172"/>
      <c r="W456" s="172"/>
      <c r="X456" s="172"/>
      <c r="Y456" s="172"/>
      <c r="Z456" s="172"/>
      <c r="AA456" s="177"/>
      <c r="AT456" s="178" t="s">
        <v>196</v>
      </c>
      <c r="AU456" s="178" t="s">
        <v>126</v>
      </c>
      <c r="AV456" s="10" t="s">
        <v>126</v>
      </c>
      <c r="AW456" s="10" t="s">
        <v>42</v>
      </c>
      <c r="AX456" s="10" t="s">
        <v>86</v>
      </c>
      <c r="AY456" s="178" t="s">
        <v>188</v>
      </c>
    </row>
    <row r="457" spans="2:65" s="11" customFormat="1" ht="22.5" customHeight="1">
      <c r="B457" s="179"/>
      <c r="C457" s="180"/>
      <c r="D457" s="180"/>
      <c r="E457" s="181" t="s">
        <v>5</v>
      </c>
      <c r="F457" s="270" t="s">
        <v>713</v>
      </c>
      <c r="G457" s="271"/>
      <c r="H457" s="271"/>
      <c r="I457" s="271"/>
      <c r="J457" s="180"/>
      <c r="K457" s="182" t="s">
        <v>5</v>
      </c>
      <c r="L457" s="180"/>
      <c r="M457" s="180"/>
      <c r="N457" s="180"/>
      <c r="O457" s="180"/>
      <c r="P457" s="180"/>
      <c r="Q457" s="180"/>
      <c r="R457" s="183"/>
      <c r="T457" s="184"/>
      <c r="U457" s="180"/>
      <c r="V457" s="180"/>
      <c r="W457" s="180"/>
      <c r="X457" s="180"/>
      <c r="Y457" s="180"/>
      <c r="Z457" s="180"/>
      <c r="AA457" s="185"/>
      <c r="AT457" s="186" t="s">
        <v>196</v>
      </c>
      <c r="AU457" s="186" t="s">
        <v>126</v>
      </c>
      <c r="AV457" s="11" t="s">
        <v>94</v>
      </c>
      <c r="AW457" s="11" t="s">
        <v>42</v>
      </c>
      <c r="AX457" s="11" t="s">
        <v>86</v>
      </c>
      <c r="AY457" s="186" t="s">
        <v>188</v>
      </c>
    </row>
    <row r="458" spans="2:65" s="10" customFormat="1" ht="22.5" customHeight="1">
      <c r="B458" s="171"/>
      <c r="C458" s="172"/>
      <c r="D458" s="172"/>
      <c r="E458" s="173" t="s">
        <v>5</v>
      </c>
      <c r="F458" s="268" t="s">
        <v>729</v>
      </c>
      <c r="G458" s="269"/>
      <c r="H458" s="269"/>
      <c r="I458" s="269"/>
      <c r="J458" s="172"/>
      <c r="K458" s="174">
        <v>51.24</v>
      </c>
      <c r="L458" s="172"/>
      <c r="M458" s="172"/>
      <c r="N458" s="172"/>
      <c r="O458" s="172"/>
      <c r="P458" s="172"/>
      <c r="Q458" s="172"/>
      <c r="R458" s="175"/>
      <c r="T458" s="176"/>
      <c r="U458" s="172"/>
      <c r="V458" s="172"/>
      <c r="W458" s="172"/>
      <c r="X458" s="172"/>
      <c r="Y458" s="172"/>
      <c r="Z458" s="172"/>
      <c r="AA458" s="177"/>
      <c r="AT458" s="178" t="s">
        <v>196</v>
      </c>
      <c r="AU458" s="178" t="s">
        <v>126</v>
      </c>
      <c r="AV458" s="10" t="s">
        <v>126</v>
      </c>
      <c r="AW458" s="10" t="s">
        <v>42</v>
      </c>
      <c r="AX458" s="10" t="s">
        <v>86</v>
      </c>
      <c r="AY458" s="178" t="s">
        <v>188</v>
      </c>
    </row>
    <row r="459" spans="2:65" s="11" customFormat="1" ht="22.5" customHeight="1">
      <c r="B459" s="179"/>
      <c r="C459" s="180"/>
      <c r="D459" s="180"/>
      <c r="E459" s="181" t="s">
        <v>5</v>
      </c>
      <c r="F459" s="270" t="s">
        <v>715</v>
      </c>
      <c r="G459" s="271"/>
      <c r="H459" s="271"/>
      <c r="I459" s="271"/>
      <c r="J459" s="180"/>
      <c r="K459" s="182" t="s">
        <v>5</v>
      </c>
      <c r="L459" s="180"/>
      <c r="M459" s="180"/>
      <c r="N459" s="180"/>
      <c r="O459" s="180"/>
      <c r="P459" s="180"/>
      <c r="Q459" s="180"/>
      <c r="R459" s="183"/>
      <c r="T459" s="184"/>
      <c r="U459" s="180"/>
      <c r="V459" s="180"/>
      <c r="W459" s="180"/>
      <c r="X459" s="180"/>
      <c r="Y459" s="180"/>
      <c r="Z459" s="180"/>
      <c r="AA459" s="185"/>
      <c r="AT459" s="186" t="s">
        <v>196</v>
      </c>
      <c r="AU459" s="186" t="s">
        <v>126</v>
      </c>
      <c r="AV459" s="11" t="s">
        <v>94</v>
      </c>
      <c r="AW459" s="11" t="s">
        <v>42</v>
      </c>
      <c r="AX459" s="11" t="s">
        <v>86</v>
      </c>
      <c r="AY459" s="186" t="s">
        <v>188</v>
      </c>
    </row>
    <row r="460" spans="2:65" s="10" customFormat="1" ht="22.5" customHeight="1">
      <c r="B460" s="171"/>
      <c r="C460" s="172"/>
      <c r="D460" s="172"/>
      <c r="E460" s="173" t="s">
        <v>5</v>
      </c>
      <c r="F460" s="268" t="s">
        <v>730</v>
      </c>
      <c r="G460" s="269"/>
      <c r="H460" s="269"/>
      <c r="I460" s="269"/>
      <c r="J460" s="172"/>
      <c r="K460" s="174">
        <v>53.48</v>
      </c>
      <c r="L460" s="172"/>
      <c r="M460" s="172"/>
      <c r="N460" s="172"/>
      <c r="O460" s="172"/>
      <c r="P460" s="172"/>
      <c r="Q460" s="172"/>
      <c r="R460" s="175"/>
      <c r="T460" s="176"/>
      <c r="U460" s="172"/>
      <c r="V460" s="172"/>
      <c r="W460" s="172"/>
      <c r="X460" s="172"/>
      <c r="Y460" s="172"/>
      <c r="Z460" s="172"/>
      <c r="AA460" s="177"/>
      <c r="AT460" s="178" t="s">
        <v>196</v>
      </c>
      <c r="AU460" s="178" t="s">
        <v>126</v>
      </c>
      <c r="AV460" s="10" t="s">
        <v>126</v>
      </c>
      <c r="AW460" s="10" t="s">
        <v>42</v>
      </c>
      <c r="AX460" s="10" t="s">
        <v>86</v>
      </c>
      <c r="AY460" s="178" t="s">
        <v>188</v>
      </c>
    </row>
    <row r="461" spans="2:65" s="11" customFormat="1" ht="22.5" customHeight="1">
      <c r="B461" s="179"/>
      <c r="C461" s="180"/>
      <c r="D461" s="180"/>
      <c r="E461" s="181" t="s">
        <v>5</v>
      </c>
      <c r="F461" s="270" t="s">
        <v>717</v>
      </c>
      <c r="G461" s="271"/>
      <c r="H461" s="271"/>
      <c r="I461" s="271"/>
      <c r="J461" s="180"/>
      <c r="K461" s="182" t="s">
        <v>5</v>
      </c>
      <c r="L461" s="180"/>
      <c r="M461" s="180"/>
      <c r="N461" s="180"/>
      <c r="O461" s="180"/>
      <c r="P461" s="180"/>
      <c r="Q461" s="180"/>
      <c r="R461" s="183"/>
      <c r="T461" s="184"/>
      <c r="U461" s="180"/>
      <c r="V461" s="180"/>
      <c r="W461" s="180"/>
      <c r="X461" s="180"/>
      <c r="Y461" s="180"/>
      <c r="Z461" s="180"/>
      <c r="AA461" s="185"/>
      <c r="AT461" s="186" t="s">
        <v>196</v>
      </c>
      <c r="AU461" s="186" t="s">
        <v>126</v>
      </c>
      <c r="AV461" s="11" t="s">
        <v>94</v>
      </c>
      <c r="AW461" s="11" t="s">
        <v>42</v>
      </c>
      <c r="AX461" s="11" t="s">
        <v>86</v>
      </c>
      <c r="AY461" s="186" t="s">
        <v>188</v>
      </c>
    </row>
    <row r="462" spans="2:65" s="10" customFormat="1" ht="22.5" customHeight="1">
      <c r="B462" s="171"/>
      <c r="C462" s="172"/>
      <c r="D462" s="172"/>
      <c r="E462" s="173" t="s">
        <v>5</v>
      </c>
      <c r="F462" s="268" t="s">
        <v>731</v>
      </c>
      <c r="G462" s="269"/>
      <c r="H462" s="269"/>
      <c r="I462" s="269"/>
      <c r="J462" s="172"/>
      <c r="K462" s="174">
        <v>43.12</v>
      </c>
      <c r="L462" s="172"/>
      <c r="M462" s="172"/>
      <c r="N462" s="172"/>
      <c r="O462" s="172"/>
      <c r="P462" s="172"/>
      <c r="Q462" s="172"/>
      <c r="R462" s="175"/>
      <c r="T462" s="176"/>
      <c r="U462" s="172"/>
      <c r="V462" s="172"/>
      <c r="W462" s="172"/>
      <c r="X462" s="172"/>
      <c r="Y462" s="172"/>
      <c r="Z462" s="172"/>
      <c r="AA462" s="177"/>
      <c r="AT462" s="178" t="s">
        <v>196</v>
      </c>
      <c r="AU462" s="178" t="s">
        <v>126</v>
      </c>
      <c r="AV462" s="10" t="s">
        <v>126</v>
      </c>
      <c r="AW462" s="10" t="s">
        <v>42</v>
      </c>
      <c r="AX462" s="10" t="s">
        <v>86</v>
      </c>
      <c r="AY462" s="178" t="s">
        <v>188</v>
      </c>
    </row>
    <row r="463" spans="2:65" s="12" customFormat="1" ht="22.5" customHeight="1">
      <c r="B463" s="191"/>
      <c r="C463" s="192"/>
      <c r="D463" s="192"/>
      <c r="E463" s="193" t="s">
        <v>5</v>
      </c>
      <c r="F463" s="272" t="s">
        <v>265</v>
      </c>
      <c r="G463" s="273"/>
      <c r="H463" s="273"/>
      <c r="I463" s="273"/>
      <c r="J463" s="192"/>
      <c r="K463" s="194">
        <v>251.16</v>
      </c>
      <c r="L463" s="192"/>
      <c r="M463" s="192"/>
      <c r="N463" s="192"/>
      <c r="O463" s="192"/>
      <c r="P463" s="192"/>
      <c r="Q463" s="192"/>
      <c r="R463" s="195"/>
      <c r="T463" s="196"/>
      <c r="U463" s="192"/>
      <c r="V463" s="192"/>
      <c r="W463" s="192"/>
      <c r="X463" s="192"/>
      <c r="Y463" s="192"/>
      <c r="Z463" s="192"/>
      <c r="AA463" s="197"/>
      <c r="AT463" s="198" t="s">
        <v>196</v>
      </c>
      <c r="AU463" s="198" t="s">
        <v>126</v>
      </c>
      <c r="AV463" s="12" t="s">
        <v>193</v>
      </c>
      <c r="AW463" s="12" t="s">
        <v>42</v>
      </c>
      <c r="AX463" s="12" t="s">
        <v>94</v>
      </c>
      <c r="AY463" s="198" t="s">
        <v>188</v>
      </c>
    </row>
    <row r="464" spans="2:65" s="1" customFormat="1" ht="31.5" customHeight="1">
      <c r="B464" s="135"/>
      <c r="C464" s="187" t="s">
        <v>732</v>
      </c>
      <c r="D464" s="187" t="s">
        <v>239</v>
      </c>
      <c r="E464" s="188" t="s">
        <v>733</v>
      </c>
      <c r="F464" s="265" t="s">
        <v>734</v>
      </c>
      <c r="G464" s="265"/>
      <c r="H464" s="265"/>
      <c r="I464" s="265"/>
      <c r="J464" s="189" t="s">
        <v>192</v>
      </c>
      <c r="K464" s="190">
        <v>0.753</v>
      </c>
      <c r="L464" s="266">
        <v>0</v>
      </c>
      <c r="M464" s="266"/>
      <c r="N464" s="267">
        <f>ROUND(L464*K464,2)</f>
        <v>0</v>
      </c>
      <c r="O464" s="258"/>
      <c r="P464" s="258"/>
      <c r="Q464" s="258"/>
      <c r="R464" s="138"/>
      <c r="T464" s="168" t="s">
        <v>5</v>
      </c>
      <c r="U464" s="47" t="s">
        <v>51</v>
      </c>
      <c r="V464" s="39"/>
      <c r="W464" s="169">
        <f>V464*K464</f>
        <v>0</v>
      </c>
      <c r="X464" s="169">
        <v>0.55000000000000004</v>
      </c>
      <c r="Y464" s="169">
        <f>X464*K464</f>
        <v>0.41415000000000002</v>
      </c>
      <c r="Z464" s="169">
        <v>0</v>
      </c>
      <c r="AA464" s="170">
        <f>Z464*K464</f>
        <v>0</v>
      </c>
      <c r="AR464" s="20" t="s">
        <v>360</v>
      </c>
      <c r="AT464" s="20" t="s">
        <v>239</v>
      </c>
      <c r="AU464" s="20" t="s">
        <v>126</v>
      </c>
      <c r="AY464" s="20" t="s">
        <v>188</v>
      </c>
      <c r="BE464" s="109">
        <f>IF(U464="základní",N464,0)</f>
        <v>0</v>
      </c>
      <c r="BF464" s="109">
        <f>IF(U464="snížená",N464,0)</f>
        <v>0</v>
      </c>
      <c r="BG464" s="109">
        <f>IF(U464="zákl. přenesená",N464,0)</f>
        <v>0</v>
      </c>
      <c r="BH464" s="109">
        <f>IF(U464="sníž. přenesená",N464,0)</f>
        <v>0</v>
      </c>
      <c r="BI464" s="109">
        <f>IF(U464="nulová",N464,0)</f>
        <v>0</v>
      </c>
      <c r="BJ464" s="20" t="s">
        <v>94</v>
      </c>
      <c r="BK464" s="109">
        <f>ROUND(L464*K464,2)</f>
        <v>0</v>
      </c>
      <c r="BL464" s="20" t="s">
        <v>271</v>
      </c>
      <c r="BM464" s="20" t="s">
        <v>735</v>
      </c>
    </row>
    <row r="465" spans="2:65" s="10" customFormat="1" ht="22.5" customHeight="1">
      <c r="B465" s="171"/>
      <c r="C465" s="172"/>
      <c r="D465" s="172"/>
      <c r="E465" s="173" t="s">
        <v>5</v>
      </c>
      <c r="F465" s="274" t="s">
        <v>736</v>
      </c>
      <c r="G465" s="275"/>
      <c r="H465" s="275"/>
      <c r="I465" s="275"/>
      <c r="J465" s="172"/>
      <c r="K465" s="174">
        <v>0.753</v>
      </c>
      <c r="L465" s="172"/>
      <c r="M465" s="172"/>
      <c r="N465" s="172"/>
      <c r="O465" s="172"/>
      <c r="P465" s="172"/>
      <c r="Q465" s="172"/>
      <c r="R465" s="175"/>
      <c r="T465" s="176"/>
      <c r="U465" s="172"/>
      <c r="V465" s="172"/>
      <c r="W465" s="172"/>
      <c r="X465" s="172"/>
      <c r="Y465" s="172"/>
      <c r="Z465" s="172"/>
      <c r="AA465" s="177"/>
      <c r="AT465" s="178" t="s">
        <v>196</v>
      </c>
      <c r="AU465" s="178" t="s">
        <v>126</v>
      </c>
      <c r="AV465" s="10" t="s">
        <v>126</v>
      </c>
      <c r="AW465" s="10" t="s">
        <v>42</v>
      </c>
      <c r="AX465" s="10" t="s">
        <v>94</v>
      </c>
      <c r="AY465" s="178" t="s">
        <v>188</v>
      </c>
    </row>
    <row r="466" spans="2:65" s="1" customFormat="1" ht="31.5" customHeight="1">
      <c r="B466" s="135"/>
      <c r="C466" s="164" t="s">
        <v>737</v>
      </c>
      <c r="D466" s="164" t="s">
        <v>189</v>
      </c>
      <c r="E466" s="165" t="s">
        <v>738</v>
      </c>
      <c r="F466" s="256" t="s">
        <v>739</v>
      </c>
      <c r="G466" s="256"/>
      <c r="H466" s="256"/>
      <c r="I466" s="256"/>
      <c r="J466" s="166" t="s">
        <v>236</v>
      </c>
      <c r="K466" s="167">
        <v>13</v>
      </c>
      <c r="L466" s="257">
        <v>0</v>
      </c>
      <c r="M466" s="257"/>
      <c r="N466" s="258">
        <f>ROUND(L466*K466,2)</f>
        <v>0</v>
      </c>
      <c r="O466" s="258"/>
      <c r="P466" s="258"/>
      <c r="Q466" s="258"/>
      <c r="R466" s="138"/>
      <c r="T466" s="168" t="s">
        <v>5</v>
      </c>
      <c r="U466" s="47" t="s">
        <v>51</v>
      </c>
      <c r="V466" s="39"/>
      <c r="W466" s="169">
        <f>V466*K466</f>
        <v>0</v>
      </c>
      <c r="X466" s="169">
        <v>0</v>
      </c>
      <c r="Y466" s="169">
        <f>X466*K466</f>
        <v>0</v>
      </c>
      <c r="Z466" s="169">
        <v>6.0000000000000001E-3</v>
      </c>
      <c r="AA466" s="170">
        <f>Z466*K466</f>
        <v>7.8E-2</v>
      </c>
      <c r="AR466" s="20" t="s">
        <v>271</v>
      </c>
      <c r="AT466" s="20" t="s">
        <v>189</v>
      </c>
      <c r="AU466" s="20" t="s">
        <v>126</v>
      </c>
      <c r="AY466" s="20" t="s">
        <v>188</v>
      </c>
      <c r="BE466" s="109">
        <f>IF(U466="základní",N466,0)</f>
        <v>0</v>
      </c>
      <c r="BF466" s="109">
        <f>IF(U466="snížená",N466,0)</f>
        <v>0</v>
      </c>
      <c r="BG466" s="109">
        <f>IF(U466="zákl. přenesená",N466,0)</f>
        <v>0</v>
      </c>
      <c r="BH466" s="109">
        <f>IF(U466="sníž. přenesená",N466,0)</f>
        <v>0</v>
      </c>
      <c r="BI466" s="109">
        <f>IF(U466="nulová",N466,0)</f>
        <v>0</v>
      </c>
      <c r="BJ466" s="20" t="s">
        <v>94</v>
      </c>
      <c r="BK466" s="109">
        <f>ROUND(L466*K466,2)</f>
        <v>0</v>
      </c>
      <c r="BL466" s="20" t="s">
        <v>271</v>
      </c>
      <c r="BM466" s="20" t="s">
        <v>740</v>
      </c>
    </row>
    <row r="467" spans="2:65" s="1" customFormat="1" ht="31.5" customHeight="1">
      <c r="B467" s="135"/>
      <c r="C467" s="164" t="s">
        <v>741</v>
      </c>
      <c r="D467" s="164" t="s">
        <v>189</v>
      </c>
      <c r="E467" s="165" t="s">
        <v>742</v>
      </c>
      <c r="F467" s="256" t="s">
        <v>743</v>
      </c>
      <c r="G467" s="256"/>
      <c r="H467" s="256"/>
      <c r="I467" s="256"/>
      <c r="J467" s="166" t="s">
        <v>236</v>
      </c>
      <c r="K467" s="167">
        <v>15</v>
      </c>
      <c r="L467" s="257">
        <v>0</v>
      </c>
      <c r="M467" s="257"/>
      <c r="N467" s="258">
        <f>ROUND(L467*K467,2)</f>
        <v>0</v>
      </c>
      <c r="O467" s="258"/>
      <c r="P467" s="258"/>
      <c r="Q467" s="258"/>
      <c r="R467" s="138"/>
      <c r="T467" s="168" t="s">
        <v>5</v>
      </c>
      <c r="U467" s="47" t="s">
        <v>51</v>
      </c>
      <c r="V467" s="39"/>
      <c r="W467" s="169">
        <f>V467*K467</f>
        <v>0</v>
      </c>
      <c r="X467" s="169">
        <v>0</v>
      </c>
      <c r="Y467" s="169">
        <f>X467*K467</f>
        <v>0</v>
      </c>
      <c r="Z467" s="169">
        <v>0</v>
      </c>
      <c r="AA467" s="170">
        <f>Z467*K467</f>
        <v>0</v>
      </c>
      <c r="AR467" s="20" t="s">
        <v>271</v>
      </c>
      <c r="AT467" s="20" t="s">
        <v>189</v>
      </c>
      <c r="AU467" s="20" t="s">
        <v>126</v>
      </c>
      <c r="AY467" s="20" t="s">
        <v>188</v>
      </c>
      <c r="BE467" s="109">
        <f>IF(U467="základní",N467,0)</f>
        <v>0</v>
      </c>
      <c r="BF467" s="109">
        <f>IF(U467="snížená",N467,0)</f>
        <v>0</v>
      </c>
      <c r="BG467" s="109">
        <f>IF(U467="zákl. přenesená",N467,0)</f>
        <v>0</v>
      </c>
      <c r="BH467" s="109">
        <f>IF(U467="sníž. přenesená",N467,0)</f>
        <v>0</v>
      </c>
      <c r="BI467" s="109">
        <f>IF(U467="nulová",N467,0)</f>
        <v>0</v>
      </c>
      <c r="BJ467" s="20" t="s">
        <v>94</v>
      </c>
      <c r="BK467" s="109">
        <f>ROUND(L467*K467,2)</f>
        <v>0</v>
      </c>
      <c r="BL467" s="20" t="s">
        <v>271</v>
      </c>
      <c r="BM467" s="20" t="s">
        <v>744</v>
      </c>
    </row>
    <row r="468" spans="2:65" s="1" customFormat="1" ht="31.5" customHeight="1">
      <c r="B468" s="135"/>
      <c r="C468" s="187" t="s">
        <v>745</v>
      </c>
      <c r="D468" s="187" t="s">
        <v>239</v>
      </c>
      <c r="E468" s="188" t="s">
        <v>746</v>
      </c>
      <c r="F468" s="265" t="s">
        <v>747</v>
      </c>
      <c r="G468" s="265"/>
      <c r="H468" s="265"/>
      <c r="I468" s="265"/>
      <c r="J468" s="189" t="s">
        <v>236</v>
      </c>
      <c r="K468" s="190">
        <v>4</v>
      </c>
      <c r="L468" s="266">
        <v>0</v>
      </c>
      <c r="M468" s="266"/>
      <c r="N468" s="267">
        <f>ROUND(L468*K468,2)</f>
        <v>0</v>
      </c>
      <c r="O468" s="258"/>
      <c r="P468" s="258"/>
      <c r="Q468" s="258"/>
      <c r="R468" s="138"/>
      <c r="T468" s="168" t="s">
        <v>5</v>
      </c>
      <c r="U468" s="47" t="s">
        <v>51</v>
      </c>
      <c r="V468" s="39"/>
      <c r="W468" s="169">
        <f>V468*K468</f>
        <v>0</v>
      </c>
      <c r="X468" s="169">
        <v>2.5000000000000001E-2</v>
      </c>
      <c r="Y468" s="169">
        <f>X468*K468</f>
        <v>0.1</v>
      </c>
      <c r="Z468" s="169">
        <v>0</v>
      </c>
      <c r="AA468" s="170">
        <f>Z468*K468</f>
        <v>0</v>
      </c>
      <c r="AR468" s="20" t="s">
        <v>748</v>
      </c>
      <c r="AT468" s="20" t="s">
        <v>239</v>
      </c>
      <c r="AU468" s="20" t="s">
        <v>126</v>
      </c>
      <c r="AY468" s="20" t="s">
        <v>188</v>
      </c>
      <c r="BE468" s="109">
        <f>IF(U468="základní",N468,0)</f>
        <v>0</v>
      </c>
      <c r="BF468" s="109">
        <f>IF(U468="snížená",N468,0)</f>
        <v>0</v>
      </c>
      <c r="BG468" s="109">
        <f>IF(U468="zákl. přenesená",N468,0)</f>
        <v>0</v>
      </c>
      <c r="BH468" s="109">
        <f>IF(U468="sníž. přenesená",N468,0)</f>
        <v>0</v>
      </c>
      <c r="BI468" s="109">
        <f>IF(U468="nulová",N468,0)</f>
        <v>0</v>
      </c>
      <c r="BJ468" s="20" t="s">
        <v>94</v>
      </c>
      <c r="BK468" s="109">
        <f>ROUND(L468*K468,2)</f>
        <v>0</v>
      </c>
      <c r="BL468" s="20" t="s">
        <v>748</v>
      </c>
      <c r="BM468" s="20" t="s">
        <v>749</v>
      </c>
    </row>
    <row r="469" spans="2:65" s="11" customFormat="1" ht="31.5" customHeight="1">
      <c r="B469" s="179"/>
      <c r="C469" s="180"/>
      <c r="D469" s="180"/>
      <c r="E469" s="181" t="s">
        <v>5</v>
      </c>
      <c r="F469" s="276" t="s">
        <v>750</v>
      </c>
      <c r="G469" s="277"/>
      <c r="H469" s="277"/>
      <c r="I469" s="277"/>
      <c r="J469" s="180"/>
      <c r="K469" s="182" t="s">
        <v>5</v>
      </c>
      <c r="L469" s="180"/>
      <c r="M469" s="180"/>
      <c r="N469" s="180"/>
      <c r="O469" s="180"/>
      <c r="P469" s="180"/>
      <c r="Q469" s="180"/>
      <c r="R469" s="183"/>
      <c r="T469" s="184"/>
      <c r="U469" s="180"/>
      <c r="V469" s="180"/>
      <c r="W469" s="180"/>
      <c r="X469" s="180"/>
      <c r="Y469" s="180"/>
      <c r="Z469" s="180"/>
      <c r="AA469" s="185"/>
      <c r="AT469" s="186" t="s">
        <v>196</v>
      </c>
      <c r="AU469" s="186" t="s">
        <v>126</v>
      </c>
      <c r="AV469" s="11" t="s">
        <v>94</v>
      </c>
      <c r="AW469" s="11" t="s">
        <v>42</v>
      </c>
      <c r="AX469" s="11" t="s">
        <v>86</v>
      </c>
      <c r="AY469" s="186" t="s">
        <v>188</v>
      </c>
    </row>
    <row r="470" spans="2:65" s="10" customFormat="1" ht="22.5" customHeight="1">
      <c r="B470" s="171"/>
      <c r="C470" s="172"/>
      <c r="D470" s="172"/>
      <c r="E470" s="173" t="s">
        <v>5</v>
      </c>
      <c r="F470" s="268" t="s">
        <v>193</v>
      </c>
      <c r="G470" s="269"/>
      <c r="H470" s="269"/>
      <c r="I470" s="269"/>
      <c r="J470" s="172"/>
      <c r="K470" s="174">
        <v>4</v>
      </c>
      <c r="L470" s="172"/>
      <c r="M470" s="172"/>
      <c r="N470" s="172"/>
      <c r="O470" s="172"/>
      <c r="P470" s="172"/>
      <c r="Q470" s="172"/>
      <c r="R470" s="175"/>
      <c r="T470" s="176"/>
      <c r="U470" s="172"/>
      <c r="V470" s="172"/>
      <c r="W470" s="172"/>
      <c r="X470" s="172"/>
      <c r="Y470" s="172"/>
      <c r="Z470" s="172"/>
      <c r="AA470" s="177"/>
      <c r="AT470" s="178" t="s">
        <v>196</v>
      </c>
      <c r="AU470" s="178" t="s">
        <v>126</v>
      </c>
      <c r="AV470" s="10" t="s">
        <v>126</v>
      </c>
      <c r="AW470" s="10" t="s">
        <v>42</v>
      </c>
      <c r="AX470" s="10" t="s">
        <v>94</v>
      </c>
      <c r="AY470" s="178" t="s">
        <v>188</v>
      </c>
    </row>
    <row r="471" spans="2:65" s="1" customFormat="1" ht="31.5" customHeight="1">
      <c r="B471" s="135"/>
      <c r="C471" s="187" t="s">
        <v>751</v>
      </c>
      <c r="D471" s="187" t="s">
        <v>239</v>
      </c>
      <c r="E471" s="188" t="s">
        <v>752</v>
      </c>
      <c r="F471" s="265" t="s">
        <v>753</v>
      </c>
      <c r="G471" s="265"/>
      <c r="H471" s="265"/>
      <c r="I471" s="265"/>
      <c r="J471" s="189" t="s">
        <v>236</v>
      </c>
      <c r="K471" s="190">
        <v>1</v>
      </c>
      <c r="L471" s="266">
        <v>0</v>
      </c>
      <c r="M471" s="266"/>
      <c r="N471" s="267">
        <f>ROUND(L471*K471,2)</f>
        <v>0</v>
      </c>
      <c r="O471" s="258"/>
      <c r="P471" s="258"/>
      <c r="Q471" s="258"/>
      <c r="R471" s="138"/>
      <c r="T471" s="168" t="s">
        <v>5</v>
      </c>
      <c r="U471" s="47" t="s">
        <v>51</v>
      </c>
      <c r="V471" s="39"/>
      <c r="W471" s="169">
        <f>V471*K471</f>
        <v>0</v>
      </c>
      <c r="X471" s="169">
        <v>2.3E-2</v>
      </c>
      <c r="Y471" s="169">
        <f>X471*K471</f>
        <v>2.3E-2</v>
      </c>
      <c r="Z471" s="169">
        <v>0</v>
      </c>
      <c r="AA471" s="170">
        <f>Z471*K471</f>
        <v>0</v>
      </c>
      <c r="AR471" s="20" t="s">
        <v>748</v>
      </c>
      <c r="AT471" s="20" t="s">
        <v>239</v>
      </c>
      <c r="AU471" s="20" t="s">
        <v>126</v>
      </c>
      <c r="AY471" s="20" t="s">
        <v>188</v>
      </c>
      <c r="BE471" s="109">
        <f>IF(U471="základní",N471,0)</f>
        <v>0</v>
      </c>
      <c r="BF471" s="109">
        <f>IF(U471="snížená",N471,0)</f>
        <v>0</v>
      </c>
      <c r="BG471" s="109">
        <f>IF(U471="zákl. přenesená",N471,0)</f>
        <v>0</v>
      </c>
      <c r="BH471" s="109">
        <f>IF(U471="sníž. přenesená",N471,0)</f>
        <v>0</v>
      </c>
      <c r="BI471" s="109">
        <f>IF(U471="nulová",N471,0)</f>
        <v>0</v>
      </c>
      <c r="BJ471" s="20" t="s">
        <v>94</v>
      </c>
      <c r="BK471" s="109">
        <f>ROUND(L471*K471,2)</f>
        <v>0</v>
      </c>
      <c r="BL471" s="20" t="s">
        <v>748</v>
      </c>
      <c r="BM471" s="20" t="s">
        <v>754</v>
      </c>
    </row>
    <row r="472" spans="2:65" s="1" customFormat="1" ht="31.5" customHeight="1">
      <c r="B472" s="135"/>
      <c r="C472" s="187" t="s">
        <v>755</v>
      </c>
      <c r="D472" s="187" t="s">
        <v>239</v>
      </c>
      <c r="E472" s="188" t="s">
        <v>756</v>
      </c>
      <c r="F472" s="265" t="s">
        <v>757</v>
      </c>
      <c r="G472" s="265"/>
      <c r="H472" s="265"/>
      <c r="I472" s="265"/>
      <c r="J472" s="189" t="s">
        <v>236</v>
      </c>
      <c r="K472" s="190">
        <v>1</v>
      </c>
      <c r="L472" s="266">
        <v>0</v>
      </c>
      <c r="M472" s="266"/>
      <c r="N472" s="267">
        <f>ROUND(L472*K472,2)</f>
        <v>0</v>
      </c>
      <c r="O472" s="258"/>
      <c r="P472" s="258"/>
      <c r="Q472" s="258"/>
      <c r="R472" s="138"/>
      <c r="T472" s="168" t="s">
        <v>5</v>
      </c>
      <c r="U472" s="47" t="s">
        <v>51</v>
      </c>
      <c r="V472" s="39"/>
      <c r="W472" s="169">
        <f>V472*K472</f>
        <v>0</v>
      </c>
      <c r="X472" s="169">
        <v>2.1000000000000001E-2</v>
      </c>
      <c r="Y472" s="169">
        <f>X472*K472</f>
        <v>2.1000000000000001E-2</v>
      </c>
      <c r="Z472" s="169">
        <v>0</v>
      </c>
      <c r="AA472" s="170">
        <f>Z472*K472</f>
        <v>0</v>
      </c>
      <c r="AR472" s="20" t="s">
        <v>748</v>
      </c>
      <c r="AT472" s="20" t="s">
        <v>239</v>
      </c>
      <c r="AU472" s="20" t="s">
        <v>126</v>
      </c>
      <c r="AY472" s="20" t="s">
        <v>188</v>
      </c>
      <c r="BE472" s="109">
        <f>IF(U472="základní",N472,0)</f>
        <v>0</v>
      </c>
      <c r="BF472" s="109">
        <f>IF(U472="snížená",N472,0)</f>
        <v>0</v>
      </c>
      <c r="BG472" s="109">
        <f>IF(U472="zákl. přenesená",N472,0)</f>
        <v>0</v>
      </c>
      <c r="BH472" s="109">
        <f>IF(U472="sníž. přenesená",N472,0)</f>
        <v>0</v>
      </c>
      <c r="BI472" s="109">
        <f>IF(U472="nulová",N472,0)</f>
        <v>0</v>
      </c>
      <c r="BJ472" s="20" t="s">
        <v>94</v>
      </c>
      <c r="BK472" s="109">
        <f>ROUND(L472*K472,2)</f>
        <v>0</v>
      </c>
      <c r="BL472" s="20" t="s">
        <v>748</v>
      </c>
      <c r="BM472" s="20" t="s">
        <v>758</v>
      </c>
    </row>
    <row r="473" spans="2:65" s="1" customFormat="1" ht="31.5" customHeight="1">
      <c r="B473" s="135"/>
      <c r="C473" s="187" t="s">
        <v>759</v>
      </c>
      <c r="D473" s="187" t="s">
        <v>239</v>
      </c>
      <c r="E473" s="188" t="s">
        <v>760</v>
      </c>
      <c r="F473" s="265" t="s">
        <v>761</v>
      </c>
      <c r="G473" s="265"/>
      <c r="H473" s="265"/>
      <c r="I473" s="265"/>
      <c r="J473" s="189" t="s">
        <v>236</v>
      </c>
      <c r="K473" s="190">
        <v>2</v>
      </c>
      <c r="L473" s="266">
        <v>0</v>
      </c>
      <c r="M473" s="266"/>
      <c r="N473" s="267">
        <f>ROUND(L473*K473,2)</f>
        <v>0</v>
      </c>
      <c r="O473" s="258"/>
      <c r="P473" s="258"/>
      <c r="Q473" s="258"/>
      <c r="R473" s="138"/>
      <c r="T473" s="168" t="s">
        <v>5</v>
      </c>
      <c r="U473" s="47" t="s">
        <v>51</v>
      </c>
      <c r="V473" s="39"/>
      <c r="W473" s="169">
        <f>V473*K473</f>
        <v>0</v>
      </c>
      <c r="X473" s="169">
        <v>2.1499999999999998E-2</v>
      </c>
      <c r="Y473" s="169">
        <f>X473*K473</f>
        <v>4.2999999999999997E-2</v>
      </c>
      <c r="Z473" s="169">
        <v>0</v>
      </c>
      <c r="AA473" s="170">
        <f>Z473*K473</f>
        <v>0</v>
      </c>
      <c r="AR473" s="20" t="s">
        <v>748</v>
      </c>
      <c r="AT473" s="20" t="s">
        <v>239</v>
      </c>
      <c r="AU473" s="20" t="s">
        <v>126</v>
      </c>
      <c r="AY473" s="20" t="s">
        <v>188</v>
      </c>
      <c r="BE473" s="109">
        <f>IF(U473="základní",N473,0)</f>
        <v>0</v>
      </c>
      <c r="BF473" s="109">
        <f>IF(U473="snížená",N473,0)</f>
        <v>0</v>
      </c>
      <c r="BG473" s="109">
        <f>IF(U473="zákl. přenesená",N473,0)</f>
        <v>0</v>
      </c>
      <c r="BH473" s="109">
        <f>IF(U473="sníž. přenesená",N473,0)</f>
        <v>0</v>
      </c>
      <c r="BI473" s="109">
        <f>IF(U473="nulová",N473,0)</f>
        <v>0</v>
      </c>
      <c r="BJ473" s="20" t="s">
        <v>94</v>
      </c>
      <c r="BK473" s="109">
        <f>ROUND(L473*K473,2)</f>
        <v>0</v>
      </c>
      <c r="BL473" s="20" t="s">
        <v>748</v>
      </c>
      <c r="BM473" s="20" t="s">
        <v>762</v>
      </c>
    </row>
    <row r="474" spans="2:65" s="1" customFormat="1" ht="22.5" customHeight="1">
      <c r="B474" s="135"/>
      <c r="C474" s="164" t="s">
        <v>763</v>
      </c>
      <c r="D474" s="164" t="s">
        <v>189</v>
      </c>
      <c r="E474" s="165" t="s">
        <v>764</v>
      </c>
      <c r="F474" s="256" t="s">
        <v>765</v>
      </c>
      <c r="G474" s="256"/>
      <c r="H474" s="256"/>
      <c r="I474" s="256"/>
      <c r="J474" s="166" t="s">
        <v>236</v>
      </c>
      <c r="K474" s="167">
        <v>15</v>
      </c>
      <c r="L474" s="257">
        <v>0</v>
      </c>
      <c r="M474" s="257"/>
      <c r="N474" s="258">
        <f>ROUND(L474*K474,2)</f>
        <v>0</v>
      </c>
      <c r="O474" s="258"/>
      <c r="P474" s="258"/>
      <c r="Q474" s="258"/>
      <c r="R474" s="138"/>
      <c r="T474" s="168" t="s">
        <v>5</v>
      </c>
      <c r="U474" s="47" t="s">
        <v>51</v>
      </c>
      <c r="V474" s="39"/>
      <c r="W474" s="169">
        <f>V474*K474</f>
        <v>0</v>
      </c>
      <c r="X474" s="169">
        <v>0</v>
      </c>
      <c r="Y474" s="169">
        <f>X474*K474</f>
        <v>0</v>
      </c>
      <c r="Z474" s="169">
        <v>0</v>
      </c>
      <c r="AA474" s="170">
        <f>Z474*K474</f>
        <v>0</v>
      </c>
      <c r="AR474" s="20" t="s">
        <v>271</v>
      </c>
      <c r="AT474" s="20" t="s">
        <v>189</v>
      </c>
      <c r="AU474" s="20" t="s">
        <v>126</v>
      </c>
      <c r="AY474" s="20" t="s">
        <v>188</v>
      </c>
      <c r="BE474" s="109">
        <f>IF(U474="základní",N474,0)</f>
        <v>0</v>
      </c>
      <c r="BF474" s="109">
        <f>IF(U474="snížená",N474,0)</f>
        <v>0</v>
      </c>
      <c r="BG474" s="109">
        <f>IF(U474="zákl. přenesená",N474,0)</f>
        <v>0</v>
      </c>
      <c r="BH474" s="109">
        <f>IF(U474="sníž. přenesená",N474,0)</f>
        <v>0</v>
      </c>
      <c r="BI474" s="109">
        <f>IF(U474="nulová",N474,0)</f>
        <v>0</v>
      </c>
      <c r="BJ474" s="20" t="s">
        <v>94</v>
      </c>
      <c r="BK474" s="109">
        <f>ROUND(L474*K474,2)</f>
        <v>0</v>
      </c>
      <c r="BL474" s="20" t="s">
        <v>271</v>
      </c>
      <c r="BM474" s="20" t="s">
        <v>766</v>
      </c>
    </row>
    <row r="475" spans="2:65" s="1" customFormat="1" ht="22.5" customHeight="1">
      <c r="B475" s="135"/>
      <c r="C475" s="187" t="s">
        <v>767</v>
      </c>
      <c r="D475" s="187" t="s">
        <v>239</v>
      </c>
      <c r="E475" s="188" t="s">
        <v>768</v>
      </c>
      <c r="F475" s="265" t="s">
        <v>769</v>
      </c>
      <c r="G475" s="265"/>
      <c r="H475" s="265"/>
      <c r="I475" s="265"/>
      <c r="J475" s="189" t="s">
        <v>236</v>
      </c>
      <c r="K475" s="190">
        <v>15</v>
      </c>
      <c r="L475" s="266">
        <v>0</v>
      </c>
      <c r="M475" s="266"/>
      <c r="N475" s="267">
        <f>ROUND(L475*K475,2)</f>
        <v>0</v>
      </c>
      <c r="O475" s="258"/>
      <c r="P475" s="258"/>
      <c r="Q475" s="258"/>
      <c r="R475" s="138"/>
      <c r="T475" s="168" t="s">
        <v>5</v>
      </c>
      <c r="U475" s="47" t="s">
        <v>51</v>
      </c>
      <c r="V475" s="39"/>
      <c r="W475" s="169">
        <f>V475*K475</f>
        <v>0</v>
      </c>
      <c r="X475" s="169">
        <v>1.1999999999999999E-3</v>
      </c>
      <c r="Y475" s="169">
        <f>X475*K475</f>
        <v>1.7999999999999999E-2</v>
      </c>
      <c r="Z475" s="169">
        <v>0</v>
      </c>
      <c r="AA475" s="170">
        <f>Z475*K475</f>
        <v>0</v>
      </c>
      <c r="AR475" s="20" t="s">
        <v>360</v>
      </c>
      <c r="AT475" s="20" t="s">
        <v>239</v>
      </c>
      <c r="AU475" s="20" t="s">
        <v>126</v>
      </c>
      <c r="AY475" s="20" t="s">
        <v>188</v>
      </c>
      <c r="BE475" s="109">
        <f>IF(U475="základní",N475,0)</f>
        <v>0</v>
      </c>
      <c r="BF475" s="109">
        <f>IF(U475="snížená",N475,0)</f>
        <v>0</v>
      </c>
      <c r="BG475" s="109">
        <f>IF(U475="zákl. přenesená",N475,0)</f>
        <v>0</v>
      </c>
      <c r="BH475" s="109">
        <f>IF(U475="sníž. přenesená",N475,0)</f>
        <v>0</v>
      </c>
      <c r="BI475" s="109">
        <f>IF(U475="nulová",N475,0)</f>
        <v>0</v>
      </c>
      <c r="BJ475" s="20" t="s">
        <v>94</v>
      </c>
      <c r="BK475" s="109">
        <f>ROUND(L475*K475,2)</f>
        <v>0</v>
      </c>
      <c r="BL475" s="20" t="s">
        <v>271</v>
      </c>
      <c r="BM475" s="20" t="s">
        <v>770</v>
      </c>
    </row>
    <row r="476" spans="2:65" s="1" customFormat="1" ht="30" customHeight="1">
      <c r="B476" s="38"/>
      <c r="C476" s="39"/>
      <c r="D476" s="39"/>
      <c r="E476" s="39"/>
      <c r="F476" s="278" t="s">
        <v>771</v>
      </c>
      <c r="G476" s="279"/>
      <c r="H476" s="279"/>
      <c r="I476" s="279"/>
      <c r="J476" s="39"/>
      <c r="K476" s="39"/>
      <c r="L476" s="39"/>
      <c r="M476" s="39"/>
      <c r="N476" s="39"/>
      <c r="O476" s="39"/>
      <c r="P476" s="39"/>
      <c r="Q476" s="39"/>
      <c r="R476" s="40"/>
      <c r="T476" s="199"/>
      <c r="U476" s="39"/>
      <c r="V476" s="39"/>
      <c r="W476" s="39"/>
      <c r="X476" s="39"/>
      <c r="Y476" s="39"/>
      <c r="Z476" s="39"/>
      <c r="AA476" s="77"/>
      <c r="AT476" s="20" t="s">
        <v>772</v>
      </c>
      <c r="AU476" s="20" t="s">
        <v>126</v>
      </c>
    </row>
    <row r="477" spans="2:65" s="1" customFormat="1" ht="31.5" customHeight="1">
      <c r="B477" s="135"/>
      <c r="C477" s="187" t="s">
        <v>773</v>
      </c>
      <c r="D477" s="187" t="s">
        <v>239</v>
      </c>
      <c r="E477" s="188" t="s">
        <v>774</v>
      </c>
      <c r="F477" s="265" t="s">
        <v>775</v>
      </c>
      <c r="G477" s="265"/>
      <c r="H477" s="265"/>
      <c r="I477" s="265"/>
      <c r="J477" s="189" t="s">
        <v>236</v>
      </c>
      <c r="K477" s="190">
        <v>15</v>
      </c>
      <c r="L477" s="266">
        <v>0</v>
      </c>
      <c r="M477" s="266"/>
      <c r="N477" s="267">
        <f>ROUND(L477*K477,2)</f>
        <v>0</v>
      </c>
      <c r="O477" s="258"/>
      <c r="P477" s="258"/>
      <c r="Q477" s="258"/>
      <c r="R477" s="138"/>
      <c r="T477" s="168" t="s">
        <v>5</v>
      </c>
      <c r="U477" s="47" t="s">
        <v>51</v>
      </c>
      <c r="V477" s="39"/>
      <c r="W477" s="169">
        <f>V477*K477</f>
        <v>0</v>
      </c>
      <c r="X477" s="169">
        <v>5.1999999999999995E-4</v>
      </c>
      <c r="Y477" s="169">
        <f>X477*K477</f>
        <v>7.7999999999999996E-3</v>
      </c>
      <c r="Z477" s="169">
        <v>0</v>
      </c>
      <c r="AA477" s="170">
        <f>Z477*K477</f>
        <v>0</v>
      </c>
      <c r="AR477" s="20" t="s">
        <v>360</v>
      </c>
      <c r="AT477" s="20" t="s">
        <v>239</v>
      </c>
      <c r="AU477" s="20" t="s">
        <v>126</v>
      </c>
      <c r="AY477" s="20" t="s">
        <v>188</v>
      </c>
      <c r="BE477" s="109">
        <f>IF(U477="základní",N477,0)</f>
        <v>0</v>
      </c>
      <c r="BF477" s="109">
        <f>IF(U477="snížená",N477,0)</f>
        <v>0</v>
      </c>
      <c r="BG477" s="109">
        <f>IF(U477="zákl. přenesená",N477,0)</f>
        <v>0</v>
      </c>
      <c r="BH477" s="109">
        <f>IF(U477="sníž. přenesená",N477,0)</f>
        <v>0</v>
      </c>
      <c r="BI477" s="109">
        <f>IF(U477="nulová",N477,0)</f>
        <v>0</v>
      </c>
      <c r="BJ477" s="20" t="s">
        <v>94</v>
      </c>
      <c r="BK477" s="109">
        <f>ROUND(L477*K477,2)</f>
        <v>0</v>
      </c>
      <c r="BL477" s="20" t="s">
        <v>271</v>
      </c>
      <c r="BM477" s="20" t="s">
        <v>776</v>
      </c>
    </row>
    <row r="478" spans="2:65" s="1" customFormat="1" ht="30" customHeight="1">
      <c r="B478" s="38"/>
      <c r="C478" s="39"/>
      <c r="D478" s="39"/>
      <c r="E478" s="39"/>
      <c r="F478" s="278" t="s">
        <v>777</v>
      </c>
      <c r="G478" s="279"/>
      <c r="H478" s="279"/>
      <c r="I478" s="279"/>
      <c r="J478" s="39"/>
      <c r="K478" s="39"/>
      <c r="L478" s="39"/>
      <c r="M478" s="39"/>
      <c r="N478" s="39"/>
      <c r="O478" s="39"/>
      <c r="P478" s="39"/>
      <c r="Q478" s="39"/>
      <c r="R478" s="40"/>
      <c r="T478" s="199"/>
      <c r="U478" s="39"/>
      <c r="V478" s="39"/>
      <c r="W478" s="39"/>
      <c r="X478" s="39"/>
      <c r="Y478" s="39"/>
      <c r="Z478" s="39"/>
      <c r="AA478" s="77"/>
      <c r="AT478" s="20" t="s">
        <v>772</v>
      </c>
      <c r="AU478" s="20" t="s">
        <v>126</v>
      </c>
    </row>
    <row r="479" spans="2:65" s="1" customFormat="1" ht="31.5" customHeight="1">
      <c r="B479" s="135"/>
      <c r="C479" s="187" t="s">
        <v>778</v>
      </c>
      <c r="D479" s="187" t="s">
        <v>239</v>
      </c>
      <c r="E479" s="188" t="s">
        <v>779</v>
      </c>
      <c r="F479" s="265" t="s">
        <v>780</v>
      </c>
      <c r="G479" s="265"/>
      <c r="H479" s="265"/>
      <c r="I479" s="265"/>
      <c r="J479" s="189" t="s">
        <v>236</v>
      </c>
      <c r="K479" s="190">
        <v>15</v>
      </c>
      <c r="L479" s="266">
        <v>0</v>
      </c>
      <c r="M479" s="266"/>
      <c r="N479" s="267">
        <f t="shared" ref="N479:N490" si="5">ROUND(L479*K479,2)</f>
        <v>0</v>
      </c>
      <c r="O479" s="258"/>
      <c r="P479" s="258"/>
      <c r="Q479" s="258"/>
      <c r="R479" s="138"/>
      <c r="T479" s="168" t="s">
        <v>5</v>
      </c>
      <c r="U479" s="47" t="s">
        <v>51</v>
      </c>
      <c r="V479" s="39"/>
      <c r="W479" s="169">
        <f t="shared" ref="W479:W490" si="6">V479*K479</f>
        <v>0</v>
      </c>
      <c r="X479" s="169">
        <v>1.4999999999999999E-4</v>
      </c>
      <c r="Y479" s="169">
        <f t="shared" ref="Y479:Y490" si="7">X479*K479</f>
        <v>2.2499999999999998E-3</v>
      </c>
      <c r="Z479" s="169">
        <v>0</v>
      </c>
      <c r="AA479" s="170">
        <f t="shared" ref="AA479:AA490" si="8">Z479*K479</f>
        <v>0</v>
      </c>
      <c r="AR479" s="20" t="s">
        <v>360</v>
      </c>
      <c r="AT479" s="20" t="s">
        <v>239</v>
      </c>
      <c r="AU479" s="20" t="s">
        <v>126</v>
      </c>
      <c r="AY479" s="20" t="s">
        <v>188</v>
      </c>
      <c r="BE479" s="109">
        <f t="shared" ref="BE479:BE490" si="9">IF(U479="základní",N479,0)</f>
        <v>0</v>
      </c>
      <c r="BF479" s="109">
        <f t="shared" ref="BF479:BF490" si="10">IF(U479="snížená",N479,0)</f>
        <v>0</v>
      </c>
      <c r="BG479" s="109">
        <f t="shared" ref="BG479:BG490" si="11">IF(U479="zákl. přenesená",N479,0)</f>
        <v>0</v>
      </c>
      <c r="BH479" s="109">
        <f t="shared" ref="BH479:BH490" si="12">IF(U479="sníž. přenesená",N479,0)</f>
        <v>0</v>
      </c>
      <c r="BI479" s="109">
        <f t="shared" ref="BI479:BI490" si="13">IF(U479="nulová",N479,0)</f>
        <v>0</v>
      </c>
      <c r="BJ479" s="20" t="s">
        <v>94</v>
      </c>
      <c r="BK479" s="109">
        <f t="shared" ref="BK479:BK490" si="14">ROUND(L479*K479,2)</f>
        <v>0</v>
      </c>
      <c r="BL479" s="20" t="s">
        <v>271</v>
      </c>
      <c r="BM479" s="20" t="s">
        <v>781</v>
      </c>
    </row>
    <row r="480" spans="2:65" s="1" customFormat="1" ht="31.5" customHeight="1">
      <c r="B480" s="135"/>
      <c r="C480" s="164" t="s">
        <v>782</v>
      </c>
      <c r="D480" s="164" t="s">
        <v>189</v>
      </c>
      <c r="E480" s="165" t="s">
        <v>783</v>
      </c>
      <c r="F480" s="256" t="s">
        <v>784</v>
      </c>
      <c r="G480" s="256"/>
      <c r="H480" s="256"/>
      <c r="I480" s="256"/>
      <c r="J480" s="166" t="s">
        <v>236</v>
      </c>
      <c r="K480" s="167">
        <v>15</v>
      </c>
      <c r="L480" s="257">
        <v>0</v>
      </c>
      <c r="M480" s="257"/>
      <c r="N480" s="258">
        <f t="shared" si="5"/>
        <v>0</v>
      </c>
      <c r="O480" s="258"/>
      <c r="P480" s="258"/>
      <c r="Q480" s="258"/>
      <c r="R480" s="138"/>
      <c r="T480" s="168" t="s">
        <v>5</v>
      </c>
      <c r="U480" s="47" t="s">
        <v>51</v>
      </c>
      <c r="V480" s="39"/>
      <c r="W480" s="169">
        <f t="shared" si="6"/>
        <v>0</v>
      </c>
      <c r="X480" s="169">
        <v>0</v>
      </c>
      <c r="Y480" s="169">
        <f t="shared" si="7"/>
        <v>0</v>
      </c>
      <c r="Z480" s="169">
        <v>2.4E-2</v>
      </c>
      <c r="AA480" s="170">
        <f t="shared" si="8"/>
        <v>0.36</v>
      </c>
      <c r="AR480" s="20" t="s">
        <v>271</v>
      </c>
      <c r="AT480" s="20" t="s">
        <v>189</v>
      </c>
      <c r="AU480" s="20" t="s">
        <v>126</v>
      </c>
      <c r="AY480" s="20" t="s">
        <v>188</v>
      </c>
      <c r="BE480" s="109">
        <f t="shared" si="9"/>
        <v>0</v>
      </c>
      <c r="BF480" s="109">
        <f t="shared" si="10"/>
        <v>0</v>
      </c>
      <c r="BG480" s="109">
        <f t="shared" si="11"/>
        <v>0</v>
      </c>
      <c r="BH480" s="109">
        <f t="shared" si="12"/>
        <v>0</v>
      </c>
      <c r="BI480" s="109">
        <f t="shared" si="13"/>
        <v>0</v>
      </c>
      <c r="BJ480" s="20" t="s">
        <v>94</v>
      </c>
      <c r="BK480" s="109">
        <f t="shared" si="14"/>
        <v>0</v>
      </c>
      <c r="BL480" s="20" t="s">
        <v>271</v>
      </c>
      <c r="BM480" s="20" t="s">
        <v>785</v>
      </c>
    </row>
    <row r="481" spans="2:65" s="1" customFormat="1" ht="31.5" customHeight="1">
      <c r="B481" s="135"/>
      <c r="C481" s="164" t="s">
        <v>786</v>
      </c>
      <c r="D481" s="164" t="s">
        <v>189</v>
      </c>
      <c r="E481" s="165" t="s">
        <v>787</v>
      </c>
      <c r="F481" s="256" t="s">
        <v>788</v>
      </c>
      <c r="G481" s="256"/>
      <c r="H481" s="256"/>
      <c r="I481" s="256"/>
      <c r="J481" s="166" t="s">
        <v>236</v>
      </c>
      <c r="K481" s="167">
        <v>9</v>
      </c>
      <c r="L481" s="257">
        <v>0</v>
      </c>
      <c r="M481" s="257"/>
      <c r="N481" s="258">
        <f t="shared" si="5"/>
        <v>0</v>
      </c>
      <c r="O481" s="258"/>
      <c r="P481" s="258"/>
      <c r="Q481" s="258"/>
      <c r="R481" s="138"/>
      <c r="T481" s="168" t="s">
        <v>5</v>
      </c>
      <c r="U481" s="47" t="s">
        <v>51</v>
      </c>
      <c r="V481" s="39"/>
      <c r="W481" s="169">
        <f t="shared" si="6"/>
        <v>0</v>
      </c>
      <c r="X481" s="169">
        <v>0</v>
      </c>
      <c r="Y481" s="169">
        <f t="shared" si="7"/>
        <v>0</v>
      </c>
      <c r="Z481" s="169">
        <v>0</v>
      </c>
      <c r="AA481" s="170">
        <f t="shared" si="8"/>
        <v>0</v>
      </c>
      <c r="AR481" s="20" t="s">
        <v>271</v>
      </c>
      <c r="AT481" s="20" t="s">
        <v>189</v>
      </c>
      <c r="AU481" s="20" t="s">
        <v>126</v>
      </c>
      <c r="AY481" s="20" t="s">
        <v>188</v>
      </c>
      <c r="BE481" s="109">
        <f t="shared" si="9"/>
        <v>0</v>
      </c>
      <c r="BF481" s="109">
        <f t="shared" si="10"/>
        <v>0</v>
      </c>
      <c r="BG481" s="109">
        <f t="shared" si="11"/>
        <v>0</v>
      </c>
      <c r="BH481" s="109">
        <f t="shared" si="12"/>
        <v>0</v>
      </c>
      <c r="BI481" s="109">
        <f t="shared" si="13"/>
        <v>0</v>
      </c>
      <c r="BJ481" s="20" t="s">
        <v>94</v>
      </c>
      <c r="BK481" s="109">
        <f t="shared" si="14"/>
        <v>0</v>
      </c>
      <c r="BL481" s="20" t="s">
        <v>271</v>
      </c>
      <c r="BM481" s="20" t="s">
        <v>789</v>
      </c>
    </row>
    <row r="482" spans="2:65" s="1" customFormat="1" ht="22.5" customHeight="1">
      <c r="B482" s="135"/>
      <c r="C482" s="187" t="s">
        <v>790</v>
      </c>
      <c r="D482" s="187" t="s">
        <v>239</v>
      </c>
      <c r="E482" s="188" t="s">
        <v>791</v>
      </c>
      <c r="F482" s="265" t="s">
        <v>792</v>
      </c>
      <c r="G482" s="265"/>
      <c r="H482" s="265"/>
      <c r="I482" s="265"/>
      <c r="J482" s="189" t="s">
        <v>236</v>
      </c>
      <c r="K482" s="190">
        <v>9</v>
      </c>
      <c r="L482" s="266">
        <v>0</v>
      </c>
      <c r="M482" s="266"/>
      <c r="N482" s="267">
        <f t="shared" si="5"/>
        <v>0</v>
      </c>
      <c r="O482" s="258"/>
      <c r="P482" s="258"/>
      <c r="Q482" s="258"/>
      <c r="R482" s="138"/>
      <c r="T482" s="168" t="s">
        <v>5</v>
      </c>
      <c r="U482" s="47" t="s">
        <v>51</v>
      </c>
      <c r="V482" s="39"/>
      <c r="W482" s="169">
        <f t="shared" si="6"/>
        <v>0</v>
      </c>
      <c r="X482" s="169">
        <v>0.01</v>
      </c>
      <c r="Y482" s="169">
        <f t="shared" si="7"/>
        <v>0.09</v>
      </c>
      <c r="Z482" s="169">
        <v>0</v>
      </c>
      <c r="AA482" s="170">
        <f t="shared" si="8"/>
        <v>0</v>
      </c>
      <c r="AR482" s="20" t="s">
        <v>360</v>
      </c>
      <c r="AT482" s="20" t="s">
        <v>239</v>
      </c>
      <c r="AU482" s="20" t="s">
        <v>126</v>
      </c>
      <c r="AY482" s="20" t="s">
        <v>188</v>
      </c>
      <c r="BE482" s="109">
        <f t="shared" si="9"/>
        <v>0</v>
      </c>
      <c r="BF482" s="109">
        <f t="shared" si="10"/>
        <v>0</v>
      </c>
      <c r="BG482" s="109">
        <f t="shared" si="11"/>
        <v>0</v>
      </c>
      <c r="BH482" s="109">
        <f t="shared" si="12"/>
        <v>0</v>
      </c>
      <c r="BI482" s="109">
        <f t="shared" si="13"/>
        <v>0</v>
      </c>
      <c r="BJ482" s="20" t="s">
        <v>94</v>
      </c>
      <c r="BK482" s="109">
        <f t="shared" si="14"/>
        <v>0</v>
      </c>
      <c r="BL482" s="20" t="s">
        <v>271</v>
      </c>
      <c r="BM482" s="20" t="s">
        <v>793</v>
      </c>
    </row>
    <row r="483" spans="2:65" s="1" customFormat="1" ht="31.5" customHeight="1">
      <c r="B483" s="135"/>
      <c r="C483" s="164" t="s">
        <v>794</v>
      </c>
      <c r="D483" s="164" t="s">
        <v>189</v>
      </c>
      <c r="E483" s="165" t="s">
        <v>795</v>
      </c>
      <c r="F483" s="256" t="s">
        <v>796</v>
      </c>
      <c r="G483" s="256"/>
      <c r="H483" s="256"/>
      <c r="I483" s="256"/>
      <c r="J483" s="166" t="s">
        <v>236</v>
      </c>
      <c r="K483" s="167">
        <v>11</v>
      </c>
      <c r="L483" s="257">
        <v>0</v>
      </c>
      <c r="M483" s="257"/>
      <c r="N483" s="258">
        <f t="shared" si="5"/>
        <v>0</v>
      </c>
      <c r="O483" s="258"/>
      <c r="P483" s="258"/>
      <c r="Q483" s="258"/>
      <c r="R483" s="138"/>
      <c r="T483" s="168" t="s">
        <v>5</v>
      </c>
      <c r="U483" s="47" t="s">
        <v>51</v>
      </c>
      <c r="V483" s="39"/>
      <c r="W483" s="169">
        <f t="shared" si="6"/>
        <v>0</v>
      </c>
      <c r="X483" s="169">
        <v>0</v>
      </c>
      <c r="Y483" s="169">
        <f t="shared" si="7"/>
        <v>0</v>
      </c>
      <c r="Z483" s="169">
        <v>0</v>
      </c>
      <c r="AA483" s="170">
        <f t="shared" si="8"/>
        <v>0</v>
      </c>
      <c r="AR483" s="20" t="s">
        <v>271</v>
      </c>
      <c r="AT483" s="20" t="s">
        <v>189</v>
      </c>
      <c r="AU483" s="20" t="s">
        <v>126</v>
      </c>
      <c r="AY483" s="20" t="s">
        <v>188</v>
      </c>
      <c r="BE483" s="109">
        <f t="shared" si="9"/>
        <v>0</v>
      </c>
      <c r="BF483" s="109">
        <f t="shared" si="10"/>
        <v>0</v>
      </c>
      <c r="BG483" s="109">
        <f t="shared" si="11"/>
        <v>0</v>
      </c>
      <c r="BH483" s="109">
        <f t="shared" si="12"/>
        <v>0</v>
      </c>
      <c r="BI483" s="109">
        <f t="shared" si="13"/>
        <v>0</v>
      </c>
      <c r="BJ483" s="20" t="s">
        <v>94</v>
      </c>
      <c r="BK483" s="109">
        <f t="shared" si="14"/>
        <v>0</v>
      </c>
      <c r="BL483" s="20" t="s">
        <v>271</v>
      </c>
      <c r="BM483" s="20" t="s">
        <v>797</v>
      </c>
    </row>
    <row r="484" spans="2:65" s="1" customFormat="1" ht="31.5" customHeight="1">
      <c r="B484" s="135"/>
      <c r="C484" s="187" t="s">
        <v>798</v>
      </c>
      <c r="D484" s="187" t="s">
        <v>239</v>
      </c>
      <c r="E484" s="188" t="s">
        <v>799</v>
      </c>
      <c r="F484" s="265" t="s">
        <v>800</v>
      </c>
      <c r="G484" s="265"/>
      <c r="H484" s="265"/>
      <c r="I484" s="265"/>
      <c r="J484" s="189" t="s">
        <v>236</v>
      </c>
      <c r="K484" s="190">
        <v>9</v>
      </c>
      <c r="L484" s="266">
        <v>0</v>
      </c>
      <c r="M484" s="266"/>
      <c r="N484" s="267">
        <f t="shared" si="5"/>
        <v>0</v>
      </c>
      <c r="O484" s="258"/>
      <c r="P484" s="258"/>
      <c r="Q484" s="258"/>
      <c r="R484" s="138"/>
      <c r="T484" s="168" t="s">
        <v>5</v>
      </c>
      <c r="U484" s="47" t="s">
        <v>51</v>
      </c>
      <c r="V484" s="39"/>
      <c r="W484" s="169">
        <f t="shared" si="6"/>
        <v>0</v>
      </c>
      <c r="X484" s="169">
        <v>1.23E-3</v>
      </c>
      <c r="Y484" s="169">
        <f t="shared" si="7"/>
        <v>1.107E-2</v>
      </c>
      <c r="Z484" s="169">
        <v>0</v>
      </c>
      <c r="AA484" s="170">
        <f t="shared" si="8"/>
        <v>0</v>
      </c>
      <c r="AR484" s="20" t="s">
        <v>360</v>
      </c>
      <c r="AT484" s="20" t="s">
        <v>239</v>
      </c>
      <c r="AU484" s="20" t="s">
        <v>126</v>
      </c>
      <c r="AY484" s="20" t="s">
        <v>188</v>
      </c>
      <c r="BE484" s="109">
        <f t="shared" si="9"/>
        <v>0</v>
      </c>
      <c r="BF484" s="109">
        <f t="shared" si="10"/>
        <v>0</v>
      </c>
      <c r="BG484" s="109">
        <f t="shared" si="11"/>
        <v>0</v>
      </c>
      <c r="BH484" s="109">
        <f t="shared" si="12"/>
        <v>0</v>
      </c>
      <c r="BI484" s="109">
        <f t="shared" si="13"/>
        <v>0</v>
      </c>
      <c r="BJ484" s="20" t="s">
        <v>94</v>
      </c>
      <c r="BK484" s="109">
        <f t="shared" si="14"/>
        <v>0</v>
      </c>
      <c r="BL484" s="20" t="s">
        <v>271</v>
      </c>
      <c r="BM484" s="20" t="s">
        <v>801</v>
      </c>
    </row>
    <row r="485" spans="2:65" s="1" customFormat="1" ht="31.5" customHeight="1">
      <c r="B485" s="135"/>
      <c r="C485" s="187" t="s">
        <v>802</v>
      </c>
      <c r="D485" s="187" t="s">
        <v>239</v>
      </c>
      <c r="E485" s="188" t="s">
        <v>803</v>
      </c>
      <c r="F485" s="265" t="s">
        <v>804</v>
      </c>
      <c r="G485" s="265"/>
      <c r="H485" s="265"/>
      <c r="I485" s="265"/>
      <c r="J485" s="189" t="s">
        <v>236</v>
      </c>
      <c r="K485" s="190">
        <v>1</v>
      </c>
      <c r="L485" s="266">
        <v>0</v>
      </c>
      <c r="M485" s="266"/>
      <c r="N485" s="267">
        <f t="shared" si="5"/>
        <v>0</v>
      </c>
      <c r="O485" s="258"/>
      <c r="P485" s="258"/>
      <c r="Q485" s="258"/>
      <c r="R485" s="138"/>
      <c r="T485" s="168" t="s">
        <v>5</v>
      </c>
      <c r="U485" s="47" t="s">
        <v>51</v>
      </c>
      <c r="V485" s="39"/>
      <c r="W485" s="169">
        <f t="shared" si="6"/>
        <v>0</v>
      </c>
      <c r="X485" s="169">
        <v>9.2000000000000003E-4</v>
      </c>
      <c r="Y485" s="169">
        <f t="shared" si="7"/>
        <v>9.2000000000000003E-4</v>
      </c>
      <c r="Z485" s="169">
        <v>0</v>
      </c>
      <c r="AA485" s="170">
        <f t="shared" si="8"/>
        <v>0</v>
      </c>
      <c r="AR485" s="20" t="s">
        <v>360</v>
      </c>
      <c r="AT485" s="20" t="s">
        <v>239</v>
      </c>
      <c r="AU485" s="20" t="s">
        <v>126</v>
      </c>
      <c r="AY485" s="20" t="s">
        <v>188</v>
      </c>
      <c r="BE485" s="109">
        <f t="shared" si="9"/>
        <v>0</v>
      </c>
      <c r="BF485" s="109">
        <f t="shared" si="10"/>
        <v>0</v>
      </c>
      <c r="BG485" s="109">
        <f t="shared" si="11"/>
        <v>0</v>
      </c>
      <c r="BH485" s="109">
        <f t="shared" si="12"/>
        <v>0</v>
      </c>
      <c r="BI485" s="109">
        <f t="shared" si="13"/>
        <v>0</v>
      </c>
      <c r="BJ485" s="20" t="s">
        <v>94</v>
      </c>
      <c r="BK485" s="109">
        <f t="shared" si="14"/>
        <v>0</v>
      </c>
      <c r="BL485" s="20" t="s">
        <v>271</v>
      </c>
      <c r="BM485" s="20" t="s">
        <v>805</v>
      </c>
    </row>
    <row r="486" spans="2:65" s="1" customFormat="1" ht="31.5" customHeight="1">
      <c r="B486" s="135"/>
      <c r="C486" s="187" t="s">
        <v>806</v>
      </c>
      <c r="D486" s="187" t="s">
        <v>239</v>
      </c>
      <c r="E486" s="188" t="s">
        <v>807</v>
      </c>
      <c r="F486" s="265" t="s">
        <v>808</v>
      </c>
      <c r="G486" s="265"/>
      <c r="H486" s="265"/>
      <c r="I486" s="265"/>
      <c r="J486" s="189" t="s">
        <v>236</v>
      </c>
      <c r="K486" s="190">
        <v>1</v>
      </c>
      <c r="L486" s="266">
        <v>0</v>
      </c>
      <c r="M486" s="266"/>
      <c r="N486" s="267">
        <f t="shared" si="5"/>
        <v>0</v>
      </c>
      <c r="O486" s="258"/>
      <c r="P486" s="258"/>
      <c r="Q486" s="258"/>
      <c r="R486" s="138"/>
      <c r="T486" s="168" t="s">
        <v>5</v>
      </c>
      <c r="U486" s="47" t="s">
        <v>51</v>
      </c>
      <c r="V486" s="39"/>
      <c r="W486" s="169">
        <f t="shared" si="6"/>
        <v>0</v>
      </c>
      <c r="X486" s="169">
        <v>1.08E-3</v>
      </c>
      <c r="Y486" s="169">
        <f t="shared" si="7"/>
        <v>1.08E-3</v>
      </c>
      <c r="Z486" s="169">
        <v>0</v>
      </c>
      <c r="AA486" s="170">
        <f t="shared" si="8"/>
        <v>0</v>
      </c>
      <c r="AR486" s="20" t="s">
        <v>360</v>
      </c>
      <c r="AT486" s="20" t="s">
        <v>239</v>
      </c>
      <c r="AU486" s="20" t="s">
        <v>126</v>
      </c>
      <c r="AY486" s="20" t="s">
        <v>188</v>
      </c>
      <c r="BE486" s="109">
        <f t="shared" si="9"/>
        <v>0</v>
      </c>
      <c r="BF486" s="109">
        <f t="shared" si="10"/>
        <v>0</v>
      </c>
      <c r="BG486" s="109">
        <f t="shared" si="11"/>
        <v>0</v>
      </c>
      <c r="BH486" s="109">
        <f t="shared" si="12"/>
        <v>0</v>
      </c>
      <c r="BI486" s="109">
        <f t="shared" si="13"/>
        <v>0</v>
      </c>
      <c r="BJ486" s="20" t="s">
        <v>94</v>
      </c>
      <c r="BK486" s="109">
        <f t="shared" si="14"/>
        <v>0</v>
      </c>
      <c r="BL486" s="20" t="s">
        <v>271</v>
      </c>
      <c r="BM486" s="20" t="s">
        <v>809</v>
      </c>
    </row>
    <row r="487" spans="2:65" s="1" customFormat="1" ht="57" customHeight="1">
      <c r="B487" s="135"/>
      <c r="C487" s="164" t="s">
        <v>810</v>
      </c>
      <c r="D487" s="164" t="s">
        <v>189</v>
      </c>
      <c r="E487" s="165" t="s">
        <v>811</v>
      </c>
      <c r="F487" s="256" t="s">
        <v>812</v>
      </c>
      <c r="G487" s="256"/>
      <c r="H487" s="256"/>
      <c r="I487" s="256"/>
      <c r="J487" s="166" t="s">
        <v>236</v>
      </c>
      <c r="K487" s="167">
        <v>1</v>
      </c>
      <c r="L487" s="257">
        <v>0</v>
      </c>
      <c r="M487" s="257"/>
      <c r="N487" s="258">
        <f t="shared" si="5"/>
        <v>0</v>
      </c>
      <c r="O487" s="258"/>
      <c r="P487" s="258"/>
      <c r="Q487" s="258"/>
      <c r="R487" s="138"/>
      <c r="T487" s="168" t="s">
        <v>5</v>
      </c>
      <c r="U487" s="47" t="s">
        <v>51</v>
      </c>
      <c r="V487" s="39"/>
      <c r="W487" s="169">
        <f t="shared" si="6"/>
        <v>0</v>
      </c>
      <c r="X487" s="169">
        <v>0</v>
      </c>
      <c r="Y487" s="169">
        <f t="shared" si="7"/>
        <v>0</v>
      </c>
      <c r="Z487" s="169">
        <v>0</v>
      </c>
      <c r="AA487" s="170">
        <f t="shared" si="8"/>
        <v>0</v>
      </c>
      <c r="AR487" s="20" t="s">
        <v>271</v>
      </c>
      <c r="AT487" s="20" t="s">
        <v>189</v>
      </c>
      <c r="AU487" s="20" t="s">
        <v>126</v>
      </c>
      <c r="AY487" s="20" t="s">
        <v>188</v>
      </c>
      <c r="BE487" s="109">
        <f t="shared" si="9"/>
        <v>0</v>
      </c>
      <c r="BF487" s="109">
        <f t="shared" si="10"/>
        <v>0</v>
      </c>
      <c r="BG487" s="109">
        <f t="shared" si="11"/>
        <v>0</v>
      </c>
      <c r="BH487" s="109">
        <f t="shared" si="12"/>
        <v>0</v>
      </c>
      <c r="BI487" s="109">
        <f t="shared" si="13"/>
        <v>0</v>
      </c>
      <c r="BJ487" s="20" t="s">
        <v>94</v>
      </c>
      <c r="BK487" s="109">
        <f t="shared" si="14"/>
        <v>0</v>
      </c>
      <c r="BL487" s="20" t="s">
        <v>271</v>
      </c>
      <c r="BM487" s="20" t="s">
        <v>813</v>
      </c>
    </row>
    <row r="488" spans="2:65" s="1" customFormat="1" ht="44.25" customHeight="1">
      <c r="B488" s="135"/>
      <c r="C488" s="164" t="s">
        <v>814</v>
      </c>
      <c r="D488" s="164" t="s">
        <v>189</v>
      </c>
      <c r="E488" s="165" t="s">
        <v>815</v>
      </c>
      <c r="F488" s="256" t="s">
        <v>816</v>
      </c>
      <c r="G488" s="256"/>
      <c r="H488" s="256"/>
      <c r="I488" s="256"/>
      <c r="J488" s="166" t="s">
        <v>236</v>
      </c>
      <c r="K488" s="167">
        <v>1</v>
      </c>
      <c r="L488" s="257">
        <v>0</v>
      </c>
      <c r="M488" s="257"/>
      <c r="N488" s="258">
        <f t="shared" si="5"/>
        <v>0</v>
      </c>
      <c r="O488" s="258"/>
      <c r="P488" s="258"/>
      <c r="Q488" s="258"/>
      <c r="R488" s="138"/>
      <c r="T488" s="168" t="s">
        <v>5</v>
      </c>
      <c r="U488" s="47" t="s">
        <v>51</v>
      </c>
      <c r="V488" s="39"/>
      <c r="W488" s="169">
        <f t="shared" si="6"/>
        <v>0</v>
      </c>
      <c r="X488" s="169">
        <v>0</v>
      </c>
      <c r="Y488" s="169">
        <f t="shared" si="7"/>
        <v>0</v>
      </c>
      <c r="Z488" s="169">
        <v>0</v>
      </c>
      <c r="AA488" s="170">
        <f t="shared" si="8"/>
        <v>0</v>
      </c>
      <c r="AR488" s="20" t="s">
        <v>271</v>
      </c>
      <c r="AT488" s="20" t="s">
        <v>189</v>
      </c>
      <c r="AU488" s="20" t="s">
        <v>126</v>
      </c>
      <c r="AY488" s="20" t="s">
        <v>188</v>
      </c>
      <c r="BE488" s="109">
        <f t="shared" si="9"/>
        <v>0</v>
      </c>
      <c r="BF488" s="109">
        <f t="shared" si="10"/>
        <v>0</v>
      </c>
      <c r="BG488" s="109">
        <f t="shared" si="11"/>
        <v>0</v>
      </c>
      <c r="BH488" s="109">
        <f t="shared" si="12"/>
        <v>0</v>
      </c>
      <c r="BI488" s="109">
        <f t="shared" si="13"/>
        <v>0</v>
      </c>
      <c r="BJ488" s="20" t="s">
        <v>94</v>
      </c>
      <c r="BK488" s="109">
        <f t="shared" si="14"/>
        <v>0</v>
      </c>
      <c r="BL488" s="20" t="s">
        <v>271</v>
      </c>
      <c r="BM488" s="20" t="s">
        <v>817</v>
      </c>
    </row>
    <row r="489" spans="2:65" s="1" customFormat="1" ht="31.5" customHeight="1">
      <c r="B489" s="135"/>
      <c r="C489" s="164" t="s">
        <v>818</v>
      </c>
      <c r="D489" s="164" t="s">
        <v>189</v>
      </c>
      <c r="E489" s="165" t="s">
        <v>819</v>
      </c>
      <c r="F489" s="256" t="s">
        <v>820</v>
      </c>
      <c r="G489" s="256"/>
      <c r="H489" s="256"/>
      <c r="I489" s="256"/>
      <c r="J489" s="166" t="s">
        <v>236</v>
      </c>
      <c r="K489" s="167">
        <v>1</v>
      </c>
      <c r="L489" s="257">
        <v>0</v>
      </c>
      <c r="M489" s="257"/>
      <c r="N489" s="258">
        <f t="shared" si="5"/>
        <v>0</v>
      </c>
      <c r="O489" s="258"/>
      <c r="P489" s="258"/>
      <c r="Q489" s="258"/>
      <c r="R489" s="138"/>
      <c r="T489" s="168" t="s">
        <v>5</v>
      </c>
      <c r="U489" s="47" t="s">
        <v>51</v>
      </c>
      <c r="V489" s="39"/>
      <c r="W489" s="169">
        <f t="shared" si="6"/>
        <v>0</v>
      </c>
      <c r="X489" s="169">
        <v>0</v>
      </c>
      <c r="Y489" s="169">
        <f t="shared" si="7"/>
        <v>0</v>
      </c>
      <c r="Z489" s="169">
        <v>0</v>
      </c>
      <c r="AA489" s="170">
        <f t="shared" si="8"/>
        <v>0</v>
      </c>
      <c r="AR489" s="20" t="s">
        <v>271</v>
      </c>
      <c r="AT489" s="20" t="s">
        <v>189</v>
      </c>
      <c r="AU489" s="20" t="s">
        <v>126</v>
      </c>
      <c r="AY489" s="20" t="s">
        <v>188</v>
      </c>
      <c r="BE489" s="109">
        <f t="shared" si="9"/>
        <v>0</v>
      </c>
      <c r="BF489" s="109">
        <f t="shared" si="10"/>
        <v>0</v>
      </c>
      <c r="BG489" s="109">
        <f t="shared" si="11"/>
        <v>0</v>
      </c>
      <c r="BH489" s="109">
        <f t="shared" si="12"/>
        <v>0</v>
      </c>
      <c r="BI489" s="109">
        <f t="shared" si="13"/>
        <v>0</v>
      </c>
      <c r="BJ489" s="20" t="s">
        <v>94</v>
      </c>
      <c r="BK489" s="109">
        <f t="shared" si="14"/>
        <v>0</v>
      </c>
      <c r="BL489" s="20" t="s">
        <v>271</v>
      </c>
      <c r="BM489" s="20" t="s">
        <v>821</v>
      </c>
    </row>
    <row r="490" spans="2:65" s="1" customFormat="1" ht="31.5" customHeight="1">
      <c r="B490" s="135"/>
      <c r="C490" s="164" t="s">
        <v>822</v>
      </c>
      <c r="D490" s="164" t="s">
        <v>189</v>
      </c>
      <c r="E490" s="165" t="s">
        <v>823</v>
      </c>
      <c r="F490" s="256" t="s">
        <v>824</v>
      </c>
      <c r="G490" s="256"/>
      <c r="H490" s="256"/>
      <c r="I490" s="256"/>
      <c r="J490" s="166" t="s">
        <v>208</v>
      </c>
      <c r="K490" s="167">
        <v>2.8330000000000002</v>
      </c>
      <c r="L490" s="257">
        <v>0</v>
      </c>
      <c r="M490" s="257"/>
      <c r="N490" s="258">
        <f t="shared" si="5"/>
        <v>0</v>
      </c>
      <c r="O490" s="258"/>
      <c r="P490" s="258"/>
      <c r="Q490" s="258"/>
      <c r="R490" s="138"/>
      <c r="T490" s="168" t="s">
        <v>5</v>
      </c>
      <c r="U490" s="47" t="s">
        <v>51</v>
      </c>
      <c r="V490" s="39"/>
      <c r="W490" s="169">
        <f t="shared" si="6"/>
        <v>0</v>
      </c>
      <c r="X490" s="169">
        <v>0</v>
      </c>
      <c r="Y490" s="169">
        <f t="shared" si="7"/>
        <v>0</v>
      </c>
      <c r="Z490" s="169">
        <v>0</v>
      </c>
      <c r="AA490" s="170">
        <f t="shared" si="8"/>
        <v>0</v>
      </c>
      <c r="AR490" s="20" t="s">
        <v>271</v>
      </c>
      <c r="AT490" s="20" t="s">
        <v>189</v>
      </c>
      <c r="AU490" s="20" t="s">
        <v>126</v>
      </c>
      <c r="AY490" s="20" t="s">
        <v>188</v>
      </c>
      <c r="BE490" s="109">
        <f t="shared" si="9"/>
        <v>0</v>
      </c>
      <c r="BF490" s="109">
        <f t="shared" si="10"/>
        <v>0</v>
      </c>
      <c r="BG490" s="109">
        <f t="shared" si="11"/>
        <v>0</v>
      </c>
      <c r="BH490" s="109">
        <f t="shared" si="12"/>
        <v>0</v>
      </c>
      <c r="BI490" s="109">
        <f t="shared" si="13"/>
        <v>0</v>
      </c>
      <c r="BJ490" s="20" t="s">
        <v>94</v>
      </c>
      <c r="BK490" s="109">
        <f t="shared" si="14"/>
        <v>0</v>
      </c>
      <c r="BL490" s="20" t="s">
        <v>271</v>
      </c>
      <c r="BM490" s="20" t="s">
        <v>825</v>
      </c>
    </row>
    <row r="491" spans="2:65" s="9" customFormat="1" ht="29.85" customHeight="1">
      <c r="B491" s="153"/>
      <c r="C491" s="154"/>
      <c r="D491" s="163" t="s">
        <v>155</v>
      </c>
      <c r="E491" s="163"/>
      <c r="F491" s="163"/>
      <c r="G491" s="163"/>
      <c r="H491" s="163"/>
      <c r="I491" s="163"/>
      <c r="J491" s="163"/>
      <c r="K491" s="163"/>
      <c r="L491" s="163"/>
      <c r="M491" s="163"/>
      <c r="N491" s="250">
        <f>BK491</f>
        <v>0</v>
      </c>
      <c r="O491" s="251"/>
      <c r="P491" s="251"/>
      <c r="Q491" s="251"/>
      <c r="R491" s="156"/>
      <c r="T491" s="157"/>
      <c r="U491" s="154"/>
      <c r="V491" s="154"/>
      <c r="W491" s="158">
        <f>SUM(W492:W500)</f>
        <v>0</v>
      </c>
      <c r="X491" s="154"/>
      <c r="Y491" s="158">
        <f>SUM(Y492:Y500)</f>
        <v>6.1825000000000005E-2</v>
      </c>
      <c r="Z491" s="154"/>
      <c r="AA491" s="159">
        <f>SUM(AA492:AA500)</f>
        <v>0</v>
      </c>
      <c r="AR491" s="160" t="s">
        <v>126</v>
      </c>
      <c r="AT491" s="161" t="s">
        <v>85</v>
      </c>
      <c r="AU491" s="161" t="s">
        <v>94</v>
      </c>
      <c r="AY491" s="160" t="s">
        <v>188</v>
      </c>
      <c r="BK491" s="162">
        <f>SUM(BK492:BK500)</f>
        <v>0</v>
      </c>
    </row>
    <row r="492" spans="2:65" s="1" customFormat="1" ht="31.5" customHeight="1">
      <c r="B492" s="135"/>
      <c r="C492" s="164" t="s">
        <v>826</v>
      </c>
      <c r="D492" s="164" t="s">
        <v>189</v>
      </c>
      <c r="E492" s="165" t="s">
        <v>827</v>
      </c>
      <c r="F492" s="256" t="s">
        <v>828</v>
      </c>
      <c r="G492" s="256"/>
      <c r="H492" s="256"/>
      <c r="I492" s="256"/>
      <c r="J492" s="166" t="s">
        <v>348</v>
      </c>
      <c r="K492" s="167">
        <v>3.5</v>
      </c>
      <c r="L492" s="257">
        <v>0</v>
      </c>
      <c r="M492" s="257"/>
      <c r="N492" s="258">
        <f>ROUND(L492*K492,2)</f>
        <v>0</v>
      </c>
      <c r="O492" s="258"/>
      <c r="P492" s="258"/>
      <c r="Q492" s="258"/>
      <c r="R492" s="138"/>
      <c r="T492" s="168" t="s">
        <v>5</v>
      </c>
      <c r="U492" s="47" t="s">
        <v>51</v>
      </c>
      <c r="V492" s="39"/>
      <c r="W492" s="169">
        <f>V492*K492</f>
        <v>0</v>
      </c>
      <c r="X492" s="169">
        <v>1.7000000000000001E-4</v>
      </c>
      <c r="Y492" s="169">
        <f>X492*K492</f>
        <v>5.9500000000000004E-4</v>
      </c>
      <c r="Z492" s="169">
        <v>0</v>
      </c>
      <c r="AA492" s="170">
        <f>Z492*K492</f>
        <v>0</v>
      </c>
      <c r="AR492" s="20" t="s">
        <v>271</v>
      </c>
      <c r="AT492" s="20" t="s">
        <v>189</v>
      </c>
      <c r="AU492" s="20" t="s">
        <v>126</v>
      </c>
      <c r="AY492" s="20" t="s">
        <v>188</v>
      </c>
      <c r="BE492" s="109">
        <f>IF(U492="základní",N492,0)</f>
        <v>0</v>
      </c>
      <c r="BF492" s="109">
        <f>IF(U492="snížená",N492,0)</f>
        <v>0</v>
      </c>
      <c r="BG492" s="109">
        <f>IF(U492="zákl. přenesená",N492,0)</f>
        <v>0</v>
      </c>
      <c r="BH492" s="109">
        <f>IF(U492="sníž. přenesená",N492,0)</f>
        <v>0</v>
      </c>
      <c r="BI492" s="109">
        <f>IF(U492="nulová",N492,0)</f>
        <v>0</v>
      </c>
      <c r="BJ492" s="20" t="s">
        <v>94</v>
      </c>
      <c r="BK492" s="109">
        <f>ROUND(L492*K492,2)</f>
        <v>0</v>
      </c>
      <c r="BL492" s="20" t="s">
        <v>271</v>
      </c>
      <c r="BM492" s="20" t="s">
        <v>829</v>
      </c>
    </row>
    <row r="493" spans="2:65" s="1" customFormat="1" ht="22.5" customHeight="1">
      <c r="B493" s="135"/>
      <c r="C493" s="187" t="s">
        <v>830</v>
      </c>
      <c r="D493" s="187" t="s">
        <v>239</v>
      </c>
      <c r="E493" s="188" t="s">
        <v>831</v>
      </c>
      <c r="F493" s="265" t="s">
        <v>832</v>
      </c>
      <c r="G493" s="265"/>
      <c r="H493" s="265"/>
      <c r="I493" s="265"/>
      <c r="J493" s="189" t="s">
        <v>236</v>
      </c>
      <c r="K493" s="190">
        <v>1</v>
      </c>
      <c r="L493" s="266">
        <v>0</v>
      </c>
      <c r="M493" s="266"/>
      <c r="N493" s="267">
        <f>ROUND(L493*K493,2)</f>
        <v>0</v>
      </c>
      <c r="O493" s="258"/>
      <c r="P493" s="258"/>
      <c r="Q493" s="258"/>
      <c r="R493" s="138"/>
      <c r="T493" s="168" t="s">
        <v>5</v>
      </c>
      <c r="U493" s="47" t="s">
        <v>51</v>
      </c>
      <c r="V493" s="39"/>
      <c r="W493" s="169">
        <f>V493*K493</f>
        <v>0</v>
      </c>
      <c r="X493" s="169">
        <v>0</v>
      </c>
      <c r="Y493" s="169">
        <f>X493*K493</f>
        <v>0</v>
      </c>
      <c r="Z493" s="169">
        <v>0</v>
      </c>
      <c r="AA493" s="170">
        <f>Z493*K493</f>
        <v>0</v>
      </c>
      <c r="AR493" s="20" t="s">
        <v>360</v>
      </c>
      <c r="AT493" s="20" t="s">
        <v>239</v>
      </c>
      <c r="AU493" s="20" t="s">
        <v>126</v>
      </c>
      <c r="AY493" s="20" t="s">
        <v>188</v>
      </c>
      <c r="BE493" s="109">
        <f>IF(U493="základní",N493,0)</f>
        <v>0</v>
      </c>
      <c r="BF493" s="109">
        <f>IF(U493="snížená",N493,0)</f>
        <v>0</v>
      </c>
      <c r="BG493" s="109">
        <f>IF(U493="zákl. přenesená",N493,0)</f>
        <v>0</v>
      </c>
      <c r="BH493" s="109">
        <f>IF(U493="sníž. přenesená",N493,0)</f>
        <v>0</v>
      </c>
      <c r="BI493" s="109">
        <f>IF(U493="nulová",N493,0)</f>
        <v>0</v>
      </c>
      <c r="BJ493" s="20" t="s">
        <v>94</v>
      </c>
      <c r="BK493" s="109">
        <f>ROUND(L493*K493,2)</f>
        <v>0</v>
      </c>
      <c r="BL493" s="20" t="s">
        <v>271</v>
      </c>
      <c r="BM493" s="20" t="s">
        <v>833</v>
      </c>
    </row>
    <row r="494" spans="2:65" s="1" customFormat="1" ht="31.5" customHeight="1">
      <c r="B494" s="135"/>
      <c r="C494" s="164" t="s">
        <v>834</v>
      </c>
      <c r="D494" s="164" t="s">
        <v>189</v>
      </c>
      <c r="E494" s="165" t="s">
        <v>835</v>
      </c>
      <c r="F494" s="256" t="s">
        <v>836</v>
      </c>
      <c r="G494" s="256"/>
      <c r="H494" s="256"/>
      <c r="I494" s="256"/>
      <c r="J494" s="166" t="s">
        <v>220</v>
      </c>
      <c r="K494" s="167">
        <v>0.96</v>
      </c>
      <c r="L494" s="257">
        <v>0</v>
      </c>
      <c r="M494" s="257"/>
      <c r="N494" s="258">
        <f>ROUND(L494*K494,2)</f>
        <v>0</v>
      </c>
      <c r="O494" s="258"/>
      <c r="P494" s="258"/>
      <c r="Q494" s="258"/>
      <c r="R494" s="138"/>
      <c r="T494" s="168" t="s">
        <v>5</v>
      </c>
      <c r="U494" s="47" t="s">
        <v>51</v>
      </c>
      <c r="V494" s="39"/>
      <c r="W494" s="169">
        <f>V494*K494</f>
        <v>0</v>
      </c>
      <c r="X494" s="169">
        <v>0</v>
      </c>
      <c r="Y494" s="169">
        <f>X494*K494</f>
        <v>0</v>
      </c>
      <c r="Z494" s="169">
        <v>0</v>
      </c>
      <c r="AA494" s="170">
        <f>Z494*K494</f>
        <v>0</v>
      </c>
      <c r="AR494" s="20" t="s">
        <v>271</v>
      </c>
      <c r="AT494" s="20" t="s">
        <v>189</v>
      </c>
      <c r="AU494" s="20" t="s">
        <v>126</v>
      </c>
      <c r="AY494" s="20" t="s">
        <v>188</v>
      </c>
      <c r="BE494" s="109">
        <f>IF(U494="základní",N494,0)</f>
        <v>0</v>
      </c>
      <c r="BF494" s="109">
        <f>IF(U494="snížená",N494,0)</f>
        <v>0</v>
      </c>
      <c r="BG494" s="109">
        <f>IF(U494="zákl. přenesená",N494,0)</f>
        <v>0</v>
      </c>
      <c r="BH494" s="109">
        <f>IF(U494="sníž. přenesená",N494,0)</f>
        <v>0</v>
      </c>
      <c r="BI494" s="109">
        <f>IF(U494="nulová",N494,0)</f>
        <v>0</v>
      </c>
      <c r="BJ494" s="20" t="s">
        <v>94</v>
      </c>
      <c r="BK494" s="109">
        <f>ROUND(L494*K494,2)</f>
        <v>0</v>
      </c>
      <c r="BL494" s="20" t="s">
        <v>271</v>
      </c>
      <c r="BM494" s="20" t="s">
        <v>837</v>
      </c>
    </row>
    <row r="495" spans="2:65" s="1" customFormat="1" ht="22.5" customHeight="1">
      <c r="B495" s="38"/>
      <c r="C495" s="39"/>
      <c r="D495" s="39"/>
      <c r="E495" s="39"/>
      <c r="F495" s="278" t="s">
        <v>838</v>
      </c>
      <c r="G495" s="279"/>
      <c r="H495" s="279"/>
      <c r="I495" s="279"/>
      <c r="J495" s="39"/>
      <c r="K495" s="39"/>
      <c r="L495" s="39"/>
      <c r="M495" s="39"/>
      <c r="N495" s="39"/>
      <c r="O495" s="39"/>
      <c r="P495" s="39"/>
      <c r="Q495" s="39"/>
      <c r="R495" s="40"/>
      <c r="T495" s="199"/>
      <c r="U495" s="39"/>
      <c r="V495" s="39"/>
      <c r="W495" s="39"/>
      <c r="X495" s="39"/>
      <c r="Y495" s="39"/>
      <c r="Z495" s="39"/>
      <c r="AA495" s="77"/>
      <c r="AT495" s="20" t="s">
        <v>772</v>
      </c>
      <c r="AU495" s="20" t="s">
        <v>126</v>
      </c>
    </row>
    <row r="496" spans="2:65" s="1" customFormat="1" ht="31.5" customHeight="1">
      <c r="B496" s="135"/>
      <c r="C496" s="187" t="s">
        <v>839</v>
      </c>
      <c r="D496" s="187" t="s">
        <v>239</v>
      </c>
      <c r="E496" s="188" t="s">
        <v>840</v>
      </c>
      <c r="F496" s="265" t="s">
        <v>841</v>
      </c>
      <c r="G496" s="265"/>
      <c r="H496" s="265"/>
      <c r="I496" s="265"/>
      <c r="J496" s="189" t="s">
        <v>236</v>
      </c>
      <c r="K496" s="190">
        <v>1</v>
      </c>
      <c r="L496" s="266">
        <v>0</v>
      </c>
      <c r="M496" s="266"/>
      <c r="N496" s="267">
        <f>ROUND(L496*K496,2)</f>
        <v>0</v>
      </c>
      <c r="O496" s="258"/>
      <c r="P496" s="258"/>
      <c r="Q496" s="258"/>
      <c r="R496" s="138"/>
      <c r="T496" s="168" t="s">
        <v>5</v>
      </c>
      <c r="U496" s="47" t="s">
        <v>51</v>
      </c>
      <c r="V496" s="39"/>
      <c r="W496" s="169">
        <f>V496*K496</f>
        <v>0</v>
      </c>
      <c r="X496" s="169">
        <v>0</v>
      </c>
      <c r="Y496" s="169">
        <f>X496*K496</f>
        <v>0</v>
      </c>
      <c r="Z496" s="169">
        <v>0</v>
      </c>
      <c r="AA496" s="170">
        <f>Z496*K496</f>
        <v>0</v>
      </c>
      <c r="AR496" s="20" t="s">
        <v>360</v>
      </c>
      <c r="AT496" s="20" t="s">
        <v>239</v>
      </c>
      <c r="AU496" s="20" t="s">
        <v>126</v>
      </c>
      <c r="AY496" s="20" t="s">
        <v>188</v>
      </c>
      <c r="BE496" s="109">
        <f>IF(U496="základní",N496,0)</f>
        <v>0</v>
      </c>
      <c r="BF496" s="109">
        <f>IF(U496="snížená",N496,0)</f>
        <v>0</v>
      </c>
      <c r="BG496" s="109">
        <f>IF(U496="zákl. přenesená",N496,0)</f>
        <v>0</v>
      </c>
      <c r="BH496" s="109">
        <f>IF(U496="sníž. přenesená",N496,0)</f>
        <v>0</v>
      </c>
      <c r="BI496" s="109">
        <f>IF(U496="nulová",N496,0)</f>
        <v>0</v>
      </c>
      <c r="BJ496" s="20" t="s">
        <v>94</v>
      </c>
      <c r="BK496" s="109">
        <f>ROUND(L496*K496,2)</f>
        <v>0</v>
      </c>
      <c r="BL496" s="20" t="s">
        <v>271</v>
      </c>
      <c r="BM496" s="20" t="s">
        <v>842</v>
      </c>
    </row>
    <row r="497" spans="2:65" s="1" customFormat="1" ht="31.5" customHeight="1">
      <c r="B497" s="135"/>
      <c r="C497" s="164" t="s">
        <v>843</v>
      </c>
      <c r="D497" s="164" t="s">
        <v>189</v>
      </c>
      <c r="E497" s="165" t="s">
        <v>844</v>
      </c>
      <c r="F497" s="256" t="s">
        <v>845</v>
      </c>
      <c r="G497" s="256"/>
      <c r="H497" s="256"/>
      <c r="I497" s="256"/>
      <c r="J497" s="166" t="s">
        <v>348</v>
      </c>
      <c r="K497" s="167">
        <v>4</v>
      </c>
      <c r="L497" s="257">
        <v>0</v>
      </c>
      <c r="M497" s="257"/>
      <c r="N497" s="258">
        <f>ROUND(L497*K497,2)</f>
        <v>0</v>
      </c>
      <c r="O497" s="258"/>
      <c r="P497" s="258"/>
      <c r="Q497" s="258"/>
      <c r="R497" s="138"/>
      <c r="T497" s="168" t="s">
        <v>5</v>
      </c>
      <c r="U497" s="47" t="s">
        <v>51</v>
      </c>
      <c r="V497" s="39"/>
      <c r="W497" s="169">
        <f>V497*K497</f>
        <v>0</v>
      </c>
      <c r="X497" s="169">
        <v>0</v>
      </c>
      <c r="Y497" s="169">
        <f>X497*K497</f>
        <v>0</v>
      </c>
      <c r="Z497" s="169">
        <v>0</v>
      </c>
      <c r="AA497" s="170">
        <f>Z497*K497</f>
        <v>0</v>
      </c>
      <c r="AR497" s="20" t="s">
        <v>271</v>
      </c>
      <c r="AT497" s="20" t="s">
        <v>189</v>
      </c>
      <c r="AU497" s="20" t="s">
        <v>126</v>
      </c>
      <c r="AY497" s="20" t="s">
        <v>188</v>
      </c>
      <c r="BE497" s="109">
        <f>IF(U497="základní",N497,0)</f>
        <v>0</v>
      </c>
      <c r="BF497" s="109">
        <f>IF(U497="snížená",N497,0)</f>
        <v>0</v>
      </c>
      <c r="BG497" s="109">
        <f>IF(U497="zákl. přenesená",N497,0)</f>
        <v>0</v>
      </c>
      <c r="BH497" s="109">
        <f>IF(U497="sníž. přenesená",N497,0)</f>
        <v>0</v>
      </c>
      <c r="BI497" s="109">
        <f>IF(U497="nulová",N497,0)</f>
        <v>0</v>
      </c>
      <c r="BJ497" s="20" t="s">
        <v>94</v>
      </c>
      <c r="BK497" s="109">
        <f>ROUND(L497*K497,2)</f>
        <v>0</v>
      </c>
      <c r="BL497" s="20" t="s">
        <v>271</v>
      </c>
      <c r="BM497" s="20" t="s">
        <v>846</v>
      </c>
    </row>
    <row r="498" spans="2:65" s="1" customFormat="1" ht="22.5" customHeight="1">
      <c r="B498" s="135"/>
      <c r="C498" s="164" t="s">
        <v>847</v>
      </c>
      <c r="D498" s="164" t="s">
        <v>189</v>
      </c>
      <c r="E498" s="165" t="s">
        <v>848</v>
      </c>
      <c r="F498" s="256" t="s">
        <v>849</v>
      </c>
      <c r="G498" s="256"/>
      <c r="H498" s="256"/>
      <c r="I498" s="256"/>
      <c r="J498" s="166" t="s">
        <v>236</v>
      </c>
      <c r="K498" s="167">
        <v>13</v>
      </c>
      <c r="L498" s="257">
        <v>0</v>
      </c>
      <c r="M498" s="257"/>
      <c r="N498" s="258">
        <f>ROUND(L498*K498,2)</f>
        <v>0</v>
      </c>
      <c r="O498" s="258"/>
      <c r="P498" s="258"/>
      <c r="Q498" s="258"/>
      <c r="R498" s="138"/>
      <c r="T498" s="168" t="s">
        <v>5</v>
      </c>
      <c r="U498" s="47" t="s">
        <v>51</v>
      </c>
      <c r="V498" s="39"/>
      <c r="W498" s="169">
        <f>V498*K498</f>
        <v>0</v>
      </c>
      <c r="X498" s="169">
        <v>1.0000000000000001E-5</v>
      </c>
      <c r="Y498" s="169">
        <f>X498*K498</f>
        <v>1.3000000000000002E-4</v>
      </c>
      <c r="Z498" s="169">
        <v>0</v>
      </c>
      <c r="AA498" s="170">
        <f>Z498*K498</f>
        <v>0</v>
      </c>
      <c r="AR498" s="20" t="s">
        <v>271</v>
      </c>
      <c r="AT498" s="20" t="s">
        <v>189</v>
      </c>
      <c r="AU498" s="20" t="s">
        <v>126</v>
      </c>
      <c r="AY498" s="20" t="s">
        <v>188</v>
      </c>
      <c r="BE498" s="109">
        <f>IF(U498="základní",N498,0)</f>
        <v>0</v>
      </c>
      <c r="BF498" s="109">
        <f>IF(U498="snížená",N498,0)</f>
        <v>0</v>
      </c>
      <c r="BG498" s="109">
        <f>IF(U498="zákl. přenesená",N498,0)</f>
        <v>0</v>
      </c>
      <c r="BH498" s="109">
        <f>IF(U498="sníž. přenesená",N498,0)</f>
        <v>0</v>
      </c>
      <c r="BI498" s="109">
        <f>IF(U498="nulová",N498,0)</f>
        <v>0</v>
      </c>
      <c r="BJ498" s="20" t="s">
        <v>94</v>
      </c>
      <c r="BK498" s="109">
        <f>ROUND(L498*K498,2)</f>
        <v>0</v>
      </c>
      <c r="BL498" s="20" t="s">
        <v>271</v>
      </c>
      <c r="BM498" s="20" t="s">
        <v>850</v>
      </c>
    </row>
    <row r="499" spans="2:65" s="1" customFormat="1" ht="22.5" customHeight="1">
      <c r="B499" s="135"/>
      <c r="C499" s="187" t="s">
        <v>851</v>
      </c>
      <c r="D499" s="187" t="s">
        <v>239</v>
      </c>
      <c r="E499" s="188" t="s">
        <v>852</v>
      </c>
      <c r="F499" s="265" t="s">
        <v>853</v>
      </c>
      <c r="G499" s="265"/>
      <c r="H499" s="265"/>
      <c r="I499" s="265"/>
      <c r="J499" s="189" t="s">
        <v>236</v>
      </c>
      <c r="K499" s="190">
        <v>13</v>
      </c>
      <c r="L499" s="266">
        <v>0</v>
      </c>
      <c r="M499" s="266"/>
      <c r="N499" s="267">
        <f>ROUND(L499*K499,2)</f>
        <v>0</v>
      </c>
      <c r="O499" s="258"/>
      <c r="P499" s="258"/>
      <c r="Q499" s="258"/>
      <c r="R499" s="138"/>
      <c r="T499" s="168" t="s">
        <v>5</v>
      </c>
      <c r="U499" s="47" t="s">
        <v>51</v>
      </c>
      <c r="V499" s="39"/>
      <c r="W499" s="169">
        <f>V499*K499</f>
        <v>0</v>
      </c>
      <c r="X499" s="169">
        <v>4.7000000000000002E-3</v>
      </c>
      <c r="Y499" s="169">
        <f>X499*K499</f>
        <v>6.1100000000000002E-2</v>
      </c>
      <c r="Z499" s="169">
        <v>0</v>
      </c>
      <c r="AA499" s="170">
        <f>Z499*K499</f>
        <v>0</v>
      </c>
      <c r="AR499" s="20" t="s">
        <v>360</v>
      </c>
      <c r="AT499" s="20" t="s">
        <v>239</v>
      </c>
      <c r="AU499" s="20" t="s">
        <v>126</v>
      </c>
      <c r="AY499" s="20" t="s">
        <v>188</v>
      </c>
      <c r="BE499" s="109">
        <f>IF(U499="základní",N499,0)</f>
        <v>0</v>
      </c>
      <c r="BF499" s="109">
        <f>IF(U499="snížená",N499,0)</f>
        <v>0</v>
      </c>
      <c r="BG499" s="109">
        <f>IF(U499="zákl. přenesená",N499,0)</f>
        <v>0</v>
      </c>
      <c r="BH499" s="109">
        <f>IF(U499="sníž. přenesená",N499,0)</f>
        <v>0</v>
      </c>
      <c r="BI499" s="109">
        <f>IF(U499="nulová",N499,0)</f>
        <v>0</v>
      </c>
      <c r="BJ499" s="20" t="s">
        <v>94</v>
      </c>
      <c r="BK499" s="109">
        <f>ROUND(L499*K499,2)</f>
        <v>0</v>
      </c>
      <c r="BL499" s="20" t="s">
        <v>271</v>
      </c>
      <c r="BM499" s="20" t="s">
        <v>854</v>
      </c>
    </row>
    <row r="500" spans="2:65" s="1" customFormat="1" ht="31.5" customHeight="1">
      <c r="B500" s="135"/>
      <c r="C500" s="164" t="s">
        <v>855</v>
      </c>
      <c r="D500" s="164" t="s">
        <v>189</v>
      </c>
      <c r="E500" s="165" t="s">
        <v>856</v>
      </c>
      <c r="F500" s="256" t="s">
        <v>857</v>
      </c>
      <c r="G500" s="256"/>
      <c r="H500" s="256"/>
      <c r="I500" s="256"/>
      <c r="J500" s="166" t="s">
        <v>208</v>
      </c>
      <c r="K500" s="167">
        <v>6.2E-2</v>
      </c>
      <c r="L500" s="257">
        <v>0</v>
      </c>
      <c r="M500" s="257"/>
      <c r="N500" s="258">
        <f>ROUND(L500*K500,2)</f>
        <v>0</v>
      </c>
      <c r="O500" s="258"/>
      <c r="P500" s="258"/>
      <c r="Q500" s="258"/>
      <c r="R500" s="138"/>
      <c r="T500" s="168" t="s">
        <v>5</v>
      </c>
      <c r="U500" s="47" t="s">
        <v>51</v>
      </c>
      <c r="V500" s="39"/>
      <c r="W500" s="169">
        <f>V500*K500</f>
        <v>0</v>
      </c>
      <c r="X500" s="169">
        <v>0</v>
      </c>
      <c r="Y500" s="169">
        <f>X500*K500</f>
        <v>0</v>
      </c>
      <c r="Z500" s="169">
        <v>0</v>
      </c>
      <c r="AA500" s="170">
        <f>Z500*K500</f>
        <v>0</v>
      </c>
      <c r="AR500" s="20" t="s">
        <v>271</v>
      </c>
      <c r="AT500" s="20" t="s">
        <v>189</v>
      </c>
      <c r="AU500" s="20" t="s">
        <v>126</v>
      </c>
      <c r="AY500" s="20" t="s">
        <v>188</v>
      </c>
      <c r="BE500" s="109">
        <f>IF(U500="základní",N500,0)</f>
        <v>0</v>
      </c>
      <c r="BF500" s="109">
        <f>IF(U500="snížená",N500,0)</f>
        <v>0</v>
      </c>
      <c r="BG500" s="109">
        <f>IF(U500="zákl. přenesená",N500,0)</f>
        <v>0</v>
      </c>
      <c r="BH500" s="109">
        <f>IF(U500="sníž. přenesená",N500,0)</f>
        <v>0</v>
      </c>
      <c r="BI500" s="109">
        <f>IF(U500="nulová",N500,0)</f>
        <v>0</v>
      </c>
      <c r="BJ500" s="20" t="s">
        <v>94</v>
      </c>
      <c r="BK500" s="109">
        <f>ROUND(L500*K500,2)</f>
        <v>0</v>
      </c>
      <c r="BL500" s="20" t="s">
        <v>271</v>
      </c>
      <c r="BM500" s="20" t="s">
        <v>858</v>
      </c>
    </row>
    <row r="501" spans="2:65" s="9" customFormat="1" ht="29.85" customHeight="1">
      <c r="B501" s="153"/>
      <c r="C501" s="154"/>
      <c r="D501" s="163" t="s">
        <v>156</v>
      </c>
      <c r="E501" s="163"/>
      <c r="F501" s="163"/>
      <c r="G501" s="163"/>
      <c r="H501" s="163"/>
      <c r="I501" s="163"/>
      <c r="J501" s="163"/>
      <c r="K501" s="163"/>
      <c r="L501" s="163"/>
      <c r="M501" s="163"/>
      <c r="N501" s="250">
        <f>BK501</f>
        <v>0</v>
      </c>
      <c r="O501" s="251"/>
      <c r="P501" s="251"/>
      <c r="Q501" s="251"/>
      <c r="R501" s="156"/>
      <c r="T501" s="157"/>
      <c r="U501" s="154"/>
      <c r="V501" s="154"/>
      <c r="W501" s="158">
        <f>SUM(W502:W533)</f>
        <v>0</v>
      </c>
      <c r="X501" s="154"/>
      <c r="Y501" s="158">
        <f>SUM(Y502:Y533)</f>
        <v>3.3886241999999998</v>
      </c>
      <c r="Z501" s="154"/>
      <c r="AA501" s="159">
        <f>SUM(AA502:AA533)</f>
        <v>0</v>
      </c>
      <c r="AR501" s="160" t="s">
        <v>126</v>
      </c>
      <c r="AT501" s="161" t="s">
        <v>85</v>
      </c>
      <c r="AU501" s="161" t="s">
        <v>94</v>
      </c>
      <c r="AY501" s="160" t="s">
        <v>188</v>
      </c>
      <c r="BK501" s="162">
        <f>SUM(BK502:BK533)</f>
        <v>0</v>
      </c>
    </row>
    <row r="502" spans="2:65" s="1" customFormat="1" ht="31.5" customHeight="1">
      <c r="B502" s="135"/>
      <c r="C502" s="164" t="s">
        <v>859</v>
      </c>
      <c r="D502" s="164" t="s">
        <v>189</v>
      </c>
      <c r="E502" s="165" t="s">
        <v>860</v>
      </c>
      <c r="F502" s="256" t="s">
        <v>861</v>
      </c>
      <c r="G502" s="256"/>
      <c r="H502" s="256"/>
      <c r="I502" s="256"/>
      <c r="J502" s="166" t="s">
        <v>348</v>
      </c>
      <c r="K502" s="167">
        <v>15</v>
      </c>
      <c r="L502" s="257">
        <v>0</v>
      </c>
      <c r="M502" s="257"/>
      <c r="N502" s="258">
        <f>ROUND(L502*K502,2)</f>
        <v>0</v>
      </c>
      <c r="O502" s="258"/>
      <c r="P502" s="258"/>
      <c r="Q502" s="258"/>
      <c r="R502" s="138"/>
      <c r="T502" s="168" t="s">
        <v>5</v>
      </c>
      <c r="U502" s="47" t="s">
        <v>51</v>
      </c>
      <c r="V502" s="39"/>
      <c r="W502" s="169">
        <f>V502*K502</f>
        <v>0</v>
      </c>
      <c r="X502" s="169">
        <v>1.47E-3</v>
      </c>
      <c r="Y502" s="169">
        <f>X502*K502</f>
        <v>2.205E-2</v>
      </c>
      <c r="Z502" s="169">
        <v>0</v>
      </c>
      <c r="AA502" s="170">
        <f>Z502*K502</f>
        <v>0</v>
      </c>
      <c r="AR502" s="20" t="s">
        <v>271</v>
      </c>
      <c r="AT502" s="20" t="s">
        <v>189</v>
      </c>
      <c r="AU502" s="20" t="s">
        <v>126</v>
      </c>
      <c r="AY502" s="20" t="s">
        <v>188</v>
      </c>
      <c r="BE502" s="109">
        <f>IF(U502="základní",N502,0)</f>
        <v>0</v>
      </c>
      <c r="BF502" s="109">
        <f>IF(U502="snížená",N502,0)</f>
        <v>0</v>
      </c>
      <c r="BG502" s="109">
        <f>IF(U502="zákl. přenesená",N502,0)</f>
        <v>0</v>
      </c>
      <c r="BH502" s="109">
        <f>IF(U502="sníž. přenesená",N502,0)</f>
        <v>0</v>
      </c>
      <c r="BI502" s="109">
        <f>IF(U502="nulová",N502,0)</f>
        <v>0</v>
      </c>
      <c r="BJ502" s="20" t="s">
        <v>94</v>
      </c>
      <c r="BK502" s="109">
        <f>ROUND(L502*K502,2)</f>
        <v>0</v>
      </c>
      <c r="BL502" s="20" t="s">
        <v>271</v>
      </c>
      <c r="BM502" s="20" t="s">
        <v>862</v>
      </c>
    </row>
    <row r="503" spans="2:65" s="10" customFormat="1" ht="22.5" customHeight="1">
      <c r="B503" s="171"/>
      <c r="C503" s="172"/>
      <c r="D503" s="172"/>
      <c r="E503" s="173" t="s">
        <v>5</v>
      </c>
      <c r="F503" s="274" t="s">
        <v>863</v>
      </c>
      <c r="G503" s="275"/>
      <c r="H503" s="275"/>
      <c r="I503" s="275"/>
      <c r="J503" s="172"/>
      <c r="K503" s="174">
        <v>15</v>
      </c>
      <c r="L503" s="172"/>
      <c r="M503" s="172"/>
      <c r="N503" s="172"/>
      <c r="O503" s="172"/>
      <c r="P503" s="172"/>
      <c r="Q503" s="172"/>
      <c r="R503" s="175"/>
      <c r="T503" s="176"/>
      <c r="U503" s="172"/>
      <c r="V503" s="172"/>
      <c r="W503" s="172"/>
      <c r="X503" s="172"/>
      <c r="Y503" s="172"/>
      <c r="Z503" s="172"/>
      <c r="AA503" s="177"/>
      <c r="AT503" s="178" t="s">
        <v>196</v>
      </c>
      <c r="AU503" s="178" t="s">
        <v>126</v>
      </c>
      <c r="AV503" s="10" t="s">
        <v>126</v>
      </c>
      <c r="AW503" s="10" t="s">
        <v>42</v>
      </c>
      <c r="AX503" s="10" t="s">
        <v>94</v>
      </c>
      <c r="AY503" s="178" t="s">
        <v>188</v>
      </c>
    </row>
    <row r="504" spans="2:65" s="1" customFormat="1" ht="31.5" customHeight="1">
      <c r="B504" s="135"/>
      <c r="C504" s="187" t="s">
        <v>748</v>
      </c>
      <c r="D504" s="187" t="s">
        <v>239</v>
      </c>
      <c r="E504" s="188" t="s">
        <v>864</v>
      </c>
      <c r="F504" s="265" t="s">
        <v>865</v>
      </c>
      <c r="G504" s="265"/>
      <c r="H504" s="265"/>
      <c r="I504" s="265"/>
      <c r="J504" s="189" t="s">
        <v>220</v>
      </c>
      <c r="K504" s="190">
        <v>4.5</v>
      </c>
      <c r="L504" s="266">
        <v>0</v>
      </c>
      <c r="M504" s="266"/>
      <c r="N504" s="267">
        <f>ROUND(L504*K504,2)</f>
        <v>0</v>
      </c>
      <c r="O504" s="258"/>
      <c r="P504" s="258"/>
      <c r="Q504" s="258"/>
      <c r="R504" s="138"/>
      <c r="T504" s="168" t="s">
        <v>5</v>
      </c>
      <c r="U504" s="47" t="s">
        <v>51</v>
      </c>
      <c r="V504" s="39"/>
      <c r="W504" s="169">
        <f>V504*K504</f>
        <v>0</v>
      </c>
      <c r="X504" s="169">
        <v>1.9199999999999998E-2</v>
      </c>
      <c r="Y504" s="169">
        <f>X504*K504</f>
        <v>8.6399999999999991E-2</v>
      </c>
      <c r="Z504" s="169">
        <v>0</v>
      </c>
      <c r="AA504" s="170">
        <f>Z504*K504</f>
        <v>0</v>
      </c>
      <c r="AR504" s="20" t="s">
        <v>360</v>
      </c>
      <c r="AT504" s="20" t="s">
        <v>239</v>
      </c>
      <c r="AU504" s="20" t="s">
        <v>126</v>
      </c>
      <c r="AY504" s="20" t="s">
        <v>188</v>
      </c>
      <c r="BE504" s="109">
        <f>IF(U504="základní",N504,0)</f>
        <v>0</v>
      </c>
      <c r="BF504" s="109">
        <f>IF(U504="snížená",N504,0)</f>
        <v>0</v>
      </c>
      <c r="BG504" s="109">
        <f>IF(U504="zákl. přenesená",N504,0)</f>
        <v>0</v>
      </c>
      <c r="BH504" s="109">
        <f>IF(U504="sníž. přenesená",N504,0)</f>
        <v>0</v>
      </c>
      <c r="BI504" s="109">
        <f>IF(U504="nulová",N504,0)</f>
        <v>0</v>
      </c>
      <c r="BJ504" s="20" t="s">
        <v>94</v>
      </c>
      <c r="BK504" s="109">
        <f>ROUND(L504*K504,2)</f>
        <v>0</v>
      </c>
      <c r="BL504" s="20" t="s">
        <v>271</v>
      </c>
      <c r="BM504" s="20" t="s">
        <v>866</v>
      </c>
    </row>
    <row r="505" spans="2:65" s="10" customFormat="1" ht="22.5" customHeight="1">
      <c r="B505" s="171"/>
      <c r="C505" s="172"/>
      <c r="D505" s="172"/>
      <c r="E505" s="173" t="s">
        <v>5</v>
      </c>
      <c r="F505" s="274" t="s">
        <v>867</v>
      </c>
      <c r="G505" s="275"/>
      <c r="H505" s="275"/>
      <c r="I505" s="275"/>
      <c r="J505" s="172"/>
      <c r="K505" s="174">
        <v>4.5</v>
      </c>
      <c r="L505" s="172"/>
      <c r="M505" s="172"/>
      <c r="N505" s="172"/>
      <c r="O505" s="172"/>
      <c r="P505" s="172"/>
      <c r="Q505" s="172"/>
      <c r="R505" s="175"/>
      <c r="T505" s="176"/>
      <c r="U505" s="172"/>
      <c r="V505" s="172"/>
      <c r="W505" s="172"/>
      <c r="X505" s="172"/>
      <c r="Y505" s="172"/>
      <c r="Z505" s="172"/>
      <c r="AA505" s="177"/>
      <c r="AT505" s="178" t="s">
        <v>196</v>
      </c>
      <c r="AU505" s="178" t="s">
        <v>126</v>
      </c>
      <c r="AV505" s="10" t="s">
        <v>126</v>
      </c>
      <c r="AW505" s="10" t="s">
        <v>42</v>
      </c>
      <c r="AX505" s="10" t="s">
        <v>94</v>
      </c>
      <c r="AY505" s="178" t="s">
        <v>188</v>
      </c>
    </row>
    <row r="506" spans="2:65" s="1" customFormat="1" ht="31.5" customHeight="1">
      <c r="B506" s="135"/>
      <c r="C506" s="164" t="s">
        <v>868</v>
      </c>
      <c r="D506" s="164" t="s">
        <v>189</v>
      </c>
      <c r="E506" s="165" t="s">
        <v>869</v>
      </c>
      <c r="F506" s="256" t="s">
        <v>870</v>
      </c>
      <c r="G506" s="256"/>
      <c r="H506" s="256"/>
      <c r="I506" s="256"/>
      <c r="J506" s="166" t="s">
        <v>348</v>
      </c>
      <c r="K506" s="167">
        <v>15</v>
      </c>
      <c r="L506" s="257">
        <v>0</v>
      </c>
      <c r="M506" s="257"/>
      <c r="N506" s="258">
        <f>ROUND(L506*K506,2)</f>
        <v>0</v>
      </c>
      <c r="O506" s="258"/>
      <c r="P506" s="258"/>
      <c r="Q506" s="258"/>
      <c r="R506" s="138"/>
      <c r="T506" s="168" t="s">
        <v>5</v>
      </c>
      <c r="U506" s="47" t="s">
        <v>51</v>
      </c>
      <c r="V506" s="39"/>
      <c r="W506" s="169">
        <f>V506*K506</f>
        <v>0</v>
      </c>
      <c r="X506" s="169">
        <v>9.7999999999999997E-4</v>
      </c>
      <c r="Y506" s="169">
        <f>X506*K506</f>
        <v>1.47E-2</v>
      </c>
      <c r="Z506" s="169">
        <v>0</v>
      </c>
      <c r="AA506" s="170">
        <f>Z506*K506</f>
        <v>0</v>
      </c>
      <c r="AR506" s="20" t="s">
        <v>271</v>
      </c>
      <c r="AT506" s="20" t="s">
        <v>189</v>
      </c>
      <c r="AU506" s="20" t="s">
        <v>126</v>
      </c>
      <c r="AY506" s="20" t="s">
        <v>188</v>
      </c>
      <c r="BE506" s="109">
        <f>IF(U506="základní",N506,0)</f>
        <v>0</v>
      </c>
      <c r="BF506" s="109">
        <f>IF(U506="snížená",N506,0)</f>
        <v>0</v>
      </c>
      <c r="BG506" s="109">
        <f>IF(U506="zákl. přenesená",N506,0)</f>
        <v>0</v>
      </c>
      <c r="BH506" s="109">
        <f>IF(U506="sníž. přenesená",N506,0)</f>
        <v>0</v>
      </c>
      <c r="BI506" s="109">
        <f>IF(U506="nulová",N506,0)</f>
        <v>0</v>
      </c>
      <c r="BJ506" s="20" t="s">
        <v>94</v>
      </c>
      <c r="BK506" s="109">
        <f>ROUND(L506*K506,2)</f>
        <v>0</v>
      </c>
      <c r="BL506" s="20" t="s">
        <v>271</v>
      </c>
      <c r="BM506" s="20" t="s">
        <v>871</v>
      </c>
    </row>
    <row r="507" spans="2:65" s="10" customFormat="1" ht="22.5" customHeight="1">
      <c r="B507" s="171"/>
      <c r="C507" s="172"/>
      <c r="D507" s="172"/>
      <c r="E507" s="173" t="s">
        <v>5</v>
      </c>
      <c r="F507" s="274" t="s">
        <v>863</v>
      </c>
      <c r="G507" s="275"/>
      <c r="H507" s="275"/>
      <c r="I507" s="275"/>
      <c r="J507" s="172"/>
      <c r="K507" s="174">
        <v>15</v>
      </c>
      <c r="L507" s="172"/>
      <c r="M507" s="172"/>
      <c r="N507" s="172"/>
      <c r="O507" s="172"/>
      <c r="P507" s="172"/>
      <c r="Q507" s="172"/>
      <c r="R507" s="175"/>
      <c r="T507" s="176"/>
      <c r="U507" s="172"/>
      <c r="V507" s="172"/>
      <c r="W507" s="172"/>
      <c r="X507" s="172"/>
      <c r="Y507" s="172"/>
      <c r="Z507" s="172"/>
      <c r="AA507" s="177"/>
      <c r="AT507" s="178" t="s">
        <v>196</v>
      </c>
      <c r="AU507" s="178" t="s">
        <v>126</v>
      </c>
      <c r="AV507" s="10" t="s">
        <v>126</v>
      </c>
      <c r="AW507" s="10" t="s">
        <v>42</v>
      </c>
      <c r="AX507" s="10" t="s">
        <v>94</v>
      </c>
      <c r="AY507" s="178" t="s">
        <v>188</v>
      </c>
    </row>
    <row r="508" spans="2:65" s="1" customFormat="1" ht="31.5" customHeight="1">
      <c r="B508" s="135"/>
      <c r="C508" s="187" t="s">
        <v>872</v>
      </c>
      <c r="D508" s="187" t="s">
        <v>239</v>
      </c>
      <c r="E508" s="188" t="s">
        <v>873</v>
      </c>
      <c r="F508" s="265" t="s">
        <v>874</v>
      </c>
      <c r="G508" s="265"/>
      <c r="H508" s="265"/>
      <c r="I508" s="265"/>
      <c r="J508" s="189" t="s">
        <v>220</v>
      </c>
      <c r="K508" s="190">
        <v>2.7</v>
      </c>
      <c r="L508" s="266">
        <v>0</v>
      </c>
      <c r="M508" s="266"/>
      <c r="N508" s="267">
        <f>ROUND(L508*K508,2)</f>
        <v>0</v>
      </c>
      <c r="O508" s="258"/>
      <c r="P508" s="258"/>
      <c r="Q508" s="258"/>
      <c r="R508" s="138"/>
      <c r="T508" s="168" t="s">
        <v>5</v>
      </c>
      <c r="U508" s="47" t="s">
        <v>51</v>
      </c>
      <c r="V508" s="39"/>
      <c r="W508" s="169">
        <f>V508*K508</f>
        <v>0</v>
      </c>
      <c r="X508" s="169">
        <v>1.9199999999999998E-2</v>
      </c>
      <c r="Y508" s="169">
        <f>X508*K508</f>
        <v>5.1839999999999997E-2</v>
      </c>
      <c r="Z508" s="169">
        <v>0</v>
      </c>
      <c r="AA508" s="170">
        <f>Z508*K508</f>
        <v>0</v>
      </c>
      <c r="AR508" s="20" t="s">
        <v>360</v>
      </c>
      <c r="AT508" s="20" t="s">
        <v>239</v>
      </c>
      <c r="AU508" s="20" t="s">
        <v>126</v>
      </c>
      <c r="AY508" s="20" t="s">
        <v>188</v>
      </c>
      <c r="BE508" s="109">
        <f>IF(U508="základní",N508,0)</f>
        <v>0</v>
      </c>
      <c r="BF508" s="109">
        <f>IF(U508="snížená",N508,0)</f>
        <v>0</v>
      </c>
      <c r="BG508" s="109">
        <f>IF(U508="zákl. přenesená",N508,0)</f>
        <v>0</v>
      </c>
      <c r="BH508" s="109">
        <f>IF(U508="sníž. přenesená",N508,0)</f>
        <v>0</v>
      </c>
      <c r="BI508" s="109">
        <f>IF(U508="nulová",N508,0)</f>
        <v>0</v>
      </c>
      <c r="BJ508" s="20" t="s">
        <v>94</v>
      </c>
      <c r="BK508" s="109">
        <f>ROUND(L508*K508,2)</f>
        <v>0</v>
      </c>
      <c r="BL508" s="20" t="s">
        <v>271</v>
      </c>
      <c r="BM508" s="20" t="s">
        <v>875</v>
      </c>
    </row>
    <row r="509" spans="2:65" s="10" customFormat="1" ht="22.5" customHeight="1">
      <c r="B509" s="171"/>
      <c r="C509" s="172"/>
      <c r="D509" s="172"/>
      <c r="E509" s="173" t="s">
        <v>5</v>
      </c>
      <c r="F509" s="274" t="s">
        <v>876</v>
      </c>
      <c r="G509" s="275"/>
      <c r="H509" s="275"/>
      <c r="I509" s="275"/>
      <c r="J509" s="172"/>
      <c r="K509" s="174">
        <v>2.7</v>
      </c>
      <c r="L509" s="172"/>
      <c r="M509" s="172"/>
      <c r="N509" s="172"/>
      <c r="O509" s="172"/>
      <c r="P509" s="172"/>
      <c r="Q509" s="172"/>
      <c r="R509" s="175"/>
      <c r="T509" s="176"/>
      <c r="U509" s="172"/>
      <c r="V509" s="172"/>
      <c r="W509" s="172"/>
      <c r="X509" s="172"/>
      <c r="Y509" s="172"/>
      <c r="Z509" s="172"/>
      <c r="AA509" s="177"/>
      <c r="AT509" s="178" t="s">
        <v>196</v>
      </c>
      <c r="AU509" s="178" t="s">
        <v>126</v>
      </c>
      <c r="AV509" s="10" t="s">
        <v>126</v>
      </c>
      <c r="AW509" s="10" t="s">
        <v>42</v>
      </c>
      <c r="AX509" s="10" t="s">
        <v>94</v>
      </c>
      <c r="AY509" s="178" t="s">
        <v>188</v>
      </c>
    </row>
    <row r="510" spans="2:65" s="1" customFormat="1" ht="31.5" customHeight="1">
      <c r="B510" s="135"/>
      <c r="C510" s="164" t="s">
        <v>877</v>
      </c>
      <c r="D510" s="164" t="s">
        <v>189</v>
      </c>
      <c r="E510" s="165" t="s">
        <v>878</v>
      </c>
      <c r="F510" s="256" t="s">
        <v>879</v>
      </c>
      <c r="G510" s="256"/>
      <c r="H510" s="256"/>
      <c r="I510" s="256"/>
      <c r="J510" s="166" t="s">
        <v>348</v>
      </c>
      <c r="K510" s="167">
        <v>51.35</v>
      </c>
      <c r="L510" s="257">
        <v>0</v>
      </c>
      <c r="M510" s="257"/>
      <c r="N510" s="258">
        <f>ROUND(L510*K510,2)</f>
        <v>0</v>
      </c>
      <c r="O510" s="258"/>
      <c r="P510" s="258"/>
      <c r="Q510" s="258"/>
      <c r="R510" s="138"/>
      <c r="T510" s="168" t="s">
        <v>5</v>
      </c>
      <c r="U510" s="47" t="s">
        <v>51</v>
      </c>
      <c r="V510" s="39"/>
      <c r="W510" s="169">
        <f>V510*K510</f>
        <v>0</v>
      </c>
      <c r="X510" s="169">
        <v>4.6000000000000001E-4</v>
      </c>
      <c r="Y510" s="169">
        <f>X510*K510</f>
        <v>2.3621E-2</v>
      </c>
      <c r="Z510" s="169">
        <v>0</v>
      </c>
      <c r="AA510" s="170">
        <f>Z510*K510</f>
        <v>0</v>
      </c>
      <c r="AR510" s="20" t="s">
        <v>271</v>
      </c>
      <c r="AT510" s="20" t="s">
        <v>189</v>
      </c>
      <c r="AU510" s="20" t="s">
        <v>126</v>
      </c>
      <c r="AY510" s="20" t="s">
        <v>188</v>
      </c>
      <c r="BE510" s="109">
        <f>IF(U510="základní",N510,0)</f>
        <v>0</v>
      </c>
      <c r="BF510" s="109">
        <f>IF(U510="snížená",N510,0)</f>
        <v>0</v>
      </c>
      <c r="BG510" s="109">
        <f>IF(U510="zákl. přenesená",N510,0)</f>
        <v>0</v>
      </c>
      <c r="BH510" s="109">
        <f>IF(U510="sníž. přenesená",N510,0)</f>
        <v>0</v>
      </c>
      <c r="BI510" s="109">
        <f>IF(U510="nulová",N510,0)</f>
        <v>0</v>
      </c>
      <c r="BJ510" s="20" t="s">
        <v>94</v>
      </c>
      <c r="BK510" s="109">
        <f>ROUND(L510*K510,2)</f>
        <v>0</v>
      </c>
      <c r="BL510" s="20" t="s">
        <v>271</v>
      </c>
      <c r="BM510" s="20" t="s">
        <v>880</v>
      </c>
    </row>
    <row r="511" spans="2:65" s="11" customFormat="1" ht="22.5" customHeight="1">
      <c r="B511" s="179"/>
      <c r="C511" s="180"/>
      <c r="D511" s="180"/>
      <c r="E511" s="181" t="s">
        <v>5</v>
      </c>
      <c r="F511" s="276" t="s">
        <v>373</v>
      </c>
      <c r="G511" s="277"/>
      <c r="H511" s="277"/>
      <c r="I511" s="277"/>
      <c r="J511" s="180"/>
      <c r="K511" s="182" t="s">
        <v>5</v>
      </c>
      <c r="L511" s="180"/>
      <c r="M511" s="180"/>
      <c r="N511" s="180"/>
      <c r="O511" s="180"/>
      <c r="P511" s="180"/>
      <c r="Q511" s="180"/>
      <c r="R511" s="183"/>
      <c r="T511" s="184"/>
      <c r="U511" s="180"/>
      <c r="V511" s="180"/>
      <c r="W511" s="180"/>
      <c r="X511" s="180"/>
      <c r="Y511" s="180"/>
      <c r="Z511" s="180"/>
      <c r="AA511" s="185"/>
      <c r="AT511" s="186" t="s">
        <v>196</v>
      </c>
      <c r="AU511" s="186" t="s">
        <v>126</v>
      </c>
      <c r="AV511" s="11" t="s">
        <v>94</v>
      </c>
      <c r="AW511" s="11" t="s">
        <v>42</v>
      </c>
      <c r="AX511" s="11" t="s">
        <v>86</v>
      </c>
      <c r="AY511" s="186" t="s">
        <v>188</v>
      </c>
    </row>
    <row r="512" spans="2:65" s="10" customFormat="1" ht="22.5" customHeight="1">
      <c r="B512" s="171"/>
      <c r="C512" s="172"/>
      <c r="D512" s="172"/>
      <c r="E512" s="173" t="s">
        <v>5</v>
      </c>
      <c r="F512" s="268" t="s">
        <v>881</v>
      </c>
      <c r="G512" s="269"/>
      <c r="H512" s="269"/>
      <c r="I512" s="269"/>
      <c r="J512" s="172"/>
      <c r="K512" s="174">
        <v>18</v>
      </c>
      <c r="L512" s="172"/>
      <c r="M512" s="172"/>
      <c r="N512" s="172"/>
      <c r="O512" s="172"/>
      <c r="P512" s="172"/>
      <c r="Q512" s="172"/>
      <c r="R512" s="175"/>
      <c r="T512" s="176"/>
      <c r="U512" s="172"/>
      <c r="V512" s="172"/>
      <c r="W512" s="172"/>
      <c r="X512" s="172"/>
      <c r="Y512" s="172"/>
      <c r="Z512" s="172"/>
      <c r="AA512" s="177"/>
      <c r="AT512" s="178" t="s">
        <v>196</v>
      </c>
      <c r="AU512" s="178" t="s">
        <v>126</v>
      </c>
      <c r="AV512" s="10" t="s">
        <v>126</v>
      </c>
      <c r="AW512" s="10" t="s">
        <v>42</v>
      </c>
      <c r="AX512" s="10" t="s">
        <v>86</v>
      </c>
      <c r="AY512" s="178" t="s">
        <v>188</v>
      </c>
    </row>
    <row r="513" spans="2:65" s="11" customFormat="1" ht="22.5" customHeight="1">
      <c r="B513" s="179"/>
      <c r="C513" s="180"/>
      <c r="D513" s="180"/>
      <c r="E513" s="181" t="s">
        <v>5</v>
      </c>
      <c r="F513" s="270" t="s">
        <v>375</v>
      </c>
      <c r="G513" s="271"/>
      <c r="H513" s="271"/>
      <c r="I513" s="271"/>
      <c r="J513" s="180"/>
      <c r="K513" s="182" t="s">
        <v>5</v>
      </c>
      <c r="L513" s="180"/>
      <c r="M513" s="180"/>
      <c r="N513" s="180"/>
      <c r="O513" s="180"/>
      <c r="P513" s="180"/>
      <c r="Q513" s="180"/>
      <c r="R513" s="183"/>
      <c r="T513" s="184"/>
      <c r="U513" s="180"/>
      <c r="V513" s="180"/>
      <c r="W513" s="180"/>
      <c r="X513" s="180"/>
      <c r="Y513" s="180"/>
      <c r="Z513" s="180"/>
      <c r="AA513" s="185"/>
      <c r="AT513" s="186" t="s">
        <v>196</v>
      </c>
      <c r="AU513" s="186" t="s">
        <v>126</v>
      </c>
      <c r="AV513" s="11" t="s">
        <v>94</v>
      </c>
      <c r="AW513" s="11" t="s">
        <v>42</v>
      </c>
      <c r="AX513" s="11" t="s">
        <v>86</v>
      </c>
      <c r="AY513" s="186" t="s">
        <v>188</v>
      </c>
    </row>
    <row r="514" spans="2:65" s="10" customFormat="1" ht="22.5" customHeight="1">
      <c r="B514" s="171"/>
      <c r="C514" s="172"/>
      <c r="D514" s="172"/>
      <c r="E514" s="173" t="s">
        <v>5</v>
      </c>
      <c r="F514" s="268" t="s">
        <v>882</v>
      </c>
      <c r="G514" s="269"/>
      <c r="H514" s="269"/>
      <c r="I514" s="269"/>
      <c r="J514" s="172"/>
      <c r="K514" s="174">
        <v>28.05</v>
      </c>
      <c r="L514" s="172"/>
      <c r="M514" s="172"/>
      <c r="N514" s="172"/>
      <c r="O514" s="172"/>
      <c r="P514" s="172"/>
      <c r="Q514" s="172"/>
      <c r="R514" s="175"/>
      <c r="T514" s="176"/>
      <c r="U514" s="172"/>
      <c r="V514" s="172"/>
      <c r="W514" s="172"/>
      <c r="X514" s="172"/>
      <c r="Y514" s="172"/>
      <c r="Z514" s="172"/>
      <c r="AA514" s="177"/>
      <c r="AT514" s="178" t="s">
        <v>196</v>
      </c>
      <c r="AU514" s="178" t="s">
        <v>126</v>
      </c>
      <c r="AV514" s="10" t="s">
        <v>126</v>
      </c>
      <c r="AW514" s="10" t="s">
        <v>42</v>
      </c>
      <c r="AX514" s="10" t="s">
        <v>86</v>
      </c>
      <c r="AY514" s="178" t="s">
        <v>188</v>
      </c>
    </row>
    <row r="515" spans="2:65" s="11" customFormat="1" ht="22.5" customHeight="1">
      <c r="B515" s="179"/>
      <c r="C515" s="180"/>
      <c r="D515" s="180"/>
      <c r="E515" s="181" t="s">
        <v>5</v>
      </c>
      <c r="F515" s="270" t="s">
        <v>393</v>
      </c>
      <c r="G515" s="271"/>
      <c r="H515" s="271"/>
      <c r="I515" s="271"/>
      <c r="J515" s="180"/>
      <c r="K515" s="182" t="s">
        <v>5</v>
      </c>
      <c r="L515" s="180"/>
      <c r="M515" s="180"/>
      <c r="N515" s="180"/>
      <c r="O515" s="180"/>
      <c r="P515" s="180"/>
      <c r="Q515" s="180"/>
      <c r="R515" s="183"/>
      <c r="T515" s="184"/>
      <c r="U515" s="180"/>
      <c r="V515" s="180"/>
      <c r="W515" s="180"/>
      <c r="X515" s="180"/>
      <c r="Y515" s="180"/>
      <c r="Z515" s="180"/>
      <c r="AA515" s="185"/>
      <c r="AT515" s="186" t="s">
        <v>196</v>
      </c>
      <c r="AU515" s="186" t="s">
        <v>126</v>
      </c>
      <c r="AV515" s="11" t="s">
        <v>94</v>
      </c>
      <c r="AW515" s="11" t="s">
        <v>42</v>
      </c>
      <c r="AX515" s="11" t="s">
        <v>86</v>
      </c>
      <c r="AY515" s="186" t="s">
        <v>188</v>
      </c>
    </row>
    <row r="516" spans="2:65" s="10" customFormat="1" ht="22.5" customHeight="1">
      <c r="B516" s="171"/>
      <c r="C516" s="172"/>
      <c r="D516" s="172"/>
      <c r="E516" s="173" t="s">
        <v>5</v>
      </c>
      <c r="F516" s="268" t="s">
        <v>883</v>
      </c>
      <c r="G516" s="269"/>
      <c r="H516" s="269"/>
      <c r="I516" s="269"/>
      <c r="J516" s="172"/>
      <c r="K516" s="174">
        <v>5.3</v>
      </c>
      <c r="L516" s="172"/>
      <c r="M516" s="172"/>
      <c r="N516" s="172"/>
      <c r="O516" s="172"/>
      <c r="P516" s="172"/>
      <c r="Q516" s="172"/>
      <c r="R516" s="175"/>
      <c r="T516" s="176"/>
      <c r="U516" s="172"/>
      <c r="V516" s="172"/>
      <c r="W516" s="172"/>
      <c r="X516" s="172"/>
      <c r="Y516" s="172"/>
      <c r="Z516" s="172"/>
      <c r="AA516" s="177"/>
      <c r="AT516" s="178" t="s">
        <v>196</v>
      </c>
      <c r="AU516" s="178" t="s">
        <v>126</v>
      </c>
      <c r="AV516" s="10" t="s">
        <v>126</v>
      </c>
      <c r="AW516" s="10" t="s">
        <v>42</v>
      </c>
      <c r="AX516" s="10" t="s">
        <v>86</v>
      </c>
      <c r="AY516" s="178" t="s">
        <v>188</v>
      </c>
    </row>
    <row r="517" spans="2:65" s="12" customFormat="1" ht="22.5" customHeight="1">
      <c r="B517" s="191"/>
      <c r="C517" s="192"/>
      <c r="D517" s="192"/>
      <c r="E517" s="193" t="s">
        <v>5</v>
      </c>
      <c r="F517" s="272" t="s">
        <v>265</v>
      </c>
      <c r="G517" s="273"/>
      <c r="H517" s="273"/>
      <c r="I517" s="273"/>
      <c r="J517" s="192"/>
      <c r="K517" s="194">
        <v>51.35</v>
      </c>
      <c r="L517" s="192"/>
      <c r="M517" s="192"/>
      <c r="N517" s="192"/>
      <c r="O517" s="192"/>
      <c r="P517" s="192"/>
      <c r="Q517" s="192"/>
      <c r="R517" s="195"/>
      <c r="T517" s="196"/>
      <c r="U517" s="192"/>
      <c r="V517" s="192"/>
      <c r="W517" s="192"/>
      <c r="X517" s="192"/>
      <c r="Y517" s="192"/>
      <c r="Z517" s="192"/>
      <c r="AA517" s="197"/>
      <c r="AT517" s="198" t="s">
        <v>196</v>
      </c>
      <c r="AU517" s="198" t="s">
        <v>126</v>
      </c>
      <c r="AV517" s="12" t="s">
        <v>193</v>
      </c>
      <c r="AW517" s="12" t="s">
        <v>42</v>
      </c>
      <c r="AX517" s="12" t="s">
        <v>94</v>
      </c>
      <c r="AY517" s="198" t="s">
        <v>188</v>
      </c>
    </row>
    <row r="518" spans="2:65" s="1" customFormat="1" ht="31.5" customHeight="1">
      <c r="B518" s="135"/>
      <c r="C518" s="187" t="s">
        <v>884</v>
      </c>
      <c r="D518" s="187" t="s">
        <v>239</v>
      </c>
      <c r="E518" s="188" t="s">
        <v>885</v>
      </c>
      <c r="F518" s="265" t="s">
        <v>886</v>
      </c>
      <c r="G518" s="265"/>
      <c r="H518" s="265"/>
      <c r="I518" s="265"/>
      <c r="J518" s="189" t="s">
        <v>348</v>
      </c>
      <c r="K518" s="190">
        <v>56.484999999999999</v>
      </c>
      <c r="L518" s="266">
        <v>0</v>
      </c>
      <c r="M518" s="266"/>
      <c r="N518" s="267">
        <f>ROUND(L518*K518,2)</f>
        <v>0</v>
      </c>
      <c r="O518" s="258"/>
      <c r="P518" s="258"/>
      <c r="Q518" s="258"/>
      <c r="R518" s="138"/>
      <c r="T518" s="168" t="s">
        <v>5</v>
      </c>
      <c r="U518" s="47" t="s">
        <v>51</v>
      </c>
      <c r="V518" s="39"/>
      <c r="W518" s="169">
        <f>V518*K518</f>
        <v>0</v>
      </c>
      <c r="X518" s="169">
        <v>1.9199999999999998E-2</v>
      </c>
      <c r="Y518" s="169">
        <f>X518*K518</f>
        <v>1.0845119999999999</v>
      </c>
      <c r="Z518" s="169">
        <v>0</v>
      </c>
      <c r="AA518" s="170">
        <f>Z518*K518</f>
        <v>0</v>
      </c>
      <c r="AR518" s="20" t="s">
        <v>360</v>
      </c>
      <c r="AT518" s="20" t="s">
        <v>239</v>
      </c>
      <c r="AU518" s="20" t="s">
        <v>126</v>
      </c>
      <c r="AY518" s="20" t="s">
        <v>188</v>
      </c>
      <c r="BE518" s="109">
        <f>IF(U518="základní",N518,0)</f>
        <v>0</v>
      </c>
      <c r="BF518" s="109">
        <f>IF(U518="snížená",N518,0)</f>
        <v>0</v>
      </c>
      <c r="BG518" s="109">
        <f>IF(U518="zákl. přenesená",N518,0)</f>
        <v>0</v>
      </c>
      <c r="BH518" s="109">
        <f>IF(U518="sníž. přenesená",N518,0)</f>
        <v>0</v>
      </c>
      <c r="BI518" s="109">
        <f>IF(U518="nulová",N518,0)</f>
        <v>0</v>
      </c>
      <c r="BJ518" s="20" t="s">
        <v>94</v>
      </c>
      <c r="BK518" s="109">
        <f>ROUND(L518*K518,2)</f>
        <v>0</v>
      </c>
      <c r="BL518" s="20" t="s">
        <v>271</v>
      </c>
      <c r="BM518" s="20" t="s">
        <v>887</v>
      </c>
    </row>
    <row r="519" spans="2:65" s="1" customFormat="1" ht="31.5" customHeight="1">
      <c r="B519" s="135"/>
      <c r="C519" s="164" t="s">
        <v>888</v>
      </c>
      <c r="D519" s="164" t="s">
        <v>189</v>
      </c>
      <c r="E519" s="165" t="s">
        <v>889</v>
      </c>
      <c r="F519" s="256" t="s">
        <v>890</v>
      </c>
      <c r="G519" s="256"/>
      <c r="H519" s="256"/>
      <c r="I519" s="256"/>
      <c r="J519" s="166" t="s">
        <v>220</v>
      </c>
      <c r="K519" s="167">
        <v>34.17</v>
      </c>
      <c r="L519" s="257">
        <v>0</v>
      </c>
      <c r="M519" s="257"/>
      <c r="N519" s="258">
        <f>ROUND(L519*K519,2)</f>
        <v>0</v>
      </c>
      <c r="O519" s="258"/>
      <c r="P519" s="258"/>
      <c r="Q519" s="258"/>
      <c r="R519" s="138"/>
      <c r="T519" s="168" t="s">
        <v>5</v>
      </c>
      <c r="U519" s="47" t="s">
        <v>51</v>
      </c>
      <c r="V519" s="39"/>
      <c r="W519" s="169">
        <f>V519*K519</f>
        <v>0</v>
      </c>
      <c r="X519" s="169">
        <v>3.6700000000000001E-3</v>
      </c>
      <c r="Y519" s="169">
        <f>X519*K519</f>
        <v>0.12540390000000001</v>
      </c>
      <c r="Z519" s="169">
        <v>0</v>
      </c>
      <c r="AA519" s="170">
        <f>Z519*K519</f>
        <v>0</v>
      </c>
      <c r="AR519" s="20" t="s">
        <v>271</v>
      </c>
      <c r="AT519" s="20" t="s">
        <v>189</v>
      </c>
      <c r="AU519" s="20" t="s">
        <v>126</v>
      </c>
      <c r="AY519" s="20" t="s">
        <v>188</v>
      </c>
      <c r="BE519" s="109">
        <f>IF(U519="základní",N519,0)</f>
        <v>0</v>
      </c>
      <c r="BF519" s="109">
        <f>IF(U519="snížená",N519,0)</f>
        <v>0</v>
      </c>
      <c r="BG519" s="109">
        <f>IF(U519="zákl. přenesená",N519,0)</f>
        <v>0</v>
      </c>
      <c r="BH519" s="109">
        <f>IF(U519="sníž. přenesená",N519,0)</f>
        <v>0</v>
      </c>
      <c r="BI519" s="109">
        <f>IF(U519="nulová",N519,0)</f>
        <v>0</v>
      </c>
      <c r="BJ519" s="20" t="s">
        <v>94</v>
      </c>
      <c r="BK519" s="109">
        <f>ROUND(L519*K519,2)</f>
        <v>0</v>
      </c>
      <c r="BL519" s="20" t="s">
        <v>271</v>
      </c>
      <c r="BM519" s="20" t="s">
        <v>891</v>
      </c>
    </row>
    <row r="520" spans="2:65" s="11" customFormat="1" ht="22.5" customHeight="1">
      <c r="B520" s="179"/>
      <c r="C520" s="180"/>
      <c r="D520" s="180"/>
      <c r="E520" s="181" t="s">
        <v>5</v>
      </c>
      <c r="F520" s="276" t="s">
        <v>892</v>
      </c>
      <c r="G520" s="277"/>
      <c r="H520" s="277"/>
      <c r="I520" s="277"/>
      <c r="J520" s="180"/>
      <c r="K520" s="182" t="s">
        <v>5</v>
      </c>
      <c r="L520" s="180"/>
      <c r="M520" s="180"/>
      <c r="N520" s="180"/>
      <c r="O520" s="180"/>
      <c r="P520" s="180"/>
      <c r="Q520" s="180"/>
      <c r="R520" s="183"/>
      <c r="T520" s="184"/>
      <c r="U520" s="180"/>
      <c r="V520" s="180"/>
      <c r="W520" s="180"/>
      <c r="X520" s="180"/>
      <c r="Y520" s="180"/>
      <c r="Z520" s="180"/>
      <c r="AA520" s="185"/>
      <c r="AT520" s="186" t="s">
        <v>196</v>
      </c>
      <c r="AU520" s="186" t="s">
        <v>126</v>
      </c>
      <c r="AV520" s="11" t="s">
        <v>94</v>
      </c>
      <c r="AW520" s="11" t="s">
        <v>42</v>
      </c>
      <c r="AX520" s="11" t="s">
        <v>86</v>
      </c>
      <c r="AY520" s="186" t="s">
        <v>188</v>
      </c>
    </row>
    <row r="521" spans="2:65" s="10" customFormat="1" ht="22.5" customHeight="1">
      <c r="B521" s="171"/>
      <c r="C521" s="172"/>
      <c r="D521" s="172"/>
      <c r="E521" s="173" t="s">
        <v>5</v>
      </c>
      <c r="F521" s="268" t="s">
        <v>893</v>
      </c>
      <c r="G521" s="269"/>
      <c r="H521" s="269"/>
      <c r="I521" s="269"/>
      <c r="J521" s="172"/>
      <c r="K521" s="174">
        <v>34.17</v>
      </c>
      <c r="L521" s="172"/>
      <c r="M521" s="172"/>
      <c r="N521" s="172"/>
      <c r="O521" s="172"/>
      <c r="P521" s="172"/>
      <c r="Q521" s="172"/>
      <c r="R521" s="175"/>
      <c r="T521" s="176"/>
      <c r="U521" s="172"/>
      <c r="V521" s="172"/>
      <c r="W521" s="172"/>
      <c r="X521" s="172"/>
      <c r="Y521" s="172"/>
      <c r="Z521" s="172"/>
      <c r="AA521" s="177"/>
      <c r="AT521" s="178" t="s">
        <v>196</v>
      </c>
      <c r="AU521" s="178" t="s">
        <v>126</v>
      </c>
      <c r="AV521" s="10" t="s">
        <v>126</v>
      </c>
      <c r="AW521" s="10" t="s">
        <v>42</v>
      </c>
      <c r="AX521" s="10" t="s">
        <v>94</v>
      </c>
      <c r="AY521" s="178" t="s">
        <v>188</v>
      </c>
    </row>
    <row r="522" spans="2:65" s="1" customFormat="1" ht="31.5" customHeight="1">
      <c r="B522" s="135"/>
      <c r="C522" s="187" t="s">
        <v>894</v>
      </c>
      <c r="D522" s="187" t="s">
        <v>239</v>
      </c>
      <c r="E522" s="188" t="s">
        <v>895</v>
      </c>
      <c r="F522" s="265" t="s">
        <v>896</v>
      </c>
      <c r="G522" s="265"/>
      <c r="H522" s="265"/>
      <c r="I522" s="265"/>
      <c r="J522" s="189" t="s">
        <v>220</v>
      </c>
      <c r="K522" s="190">
        <v>37.587000000000003</v>
      </c>
      <c r="L522" s="266">
        <v>0</v>
      </c>
      <c r="M522" s="266"/>
      <c r="N522" s="267">
        <f>ROUND(L522*K522,2)</f>
        <v>0</v>
      </c>
      <c r="O522" s="258"/>
      <c r="P522" s="258"/>
      <c r="Q522" s="258"/>
      <c r="R522" s="138"/>
      <c r="T522" s="168" t="s">
        <v>5</v>
      </c>
      <c r="U522" s="47" t="s">
        <v>51</v>
      </c>
      <c r="V522" s="39"/>
      <c r="W522" s="169">
        <f>V522*K522</f>
        <v>0</v>
      </c>
      <c r="X522" s="169">
        <v>1.9199999999999998E-2</v>
      </c>
      <c r="Y522" s="169">
        <f>X522*K522</f>
        <v>0.72167040000000005</v>
      </c>
      <c r="Z522" s="169">
        <v>0</v>
      </c>
      <c r="AA522" s="170">
        <f>Z522*K522</f>
        <v>0</v>
      </c>
      <c r="AR522" s="20" t="s">
        <v>360</v>
      </c>
      <c r="AT522" s="20" t="s">
        <v>239</v>
      </c>
      <c r="AU522" s="20" t="s">
        <v>126</v>
      </c>
      <c r="AY522" s="20" t="s">
        <v>188</v>
      </c>
      <c r="BE522" s="109">
        <f>IF(U522="základní",N522,0)</f>
        <v>0</v>
      </c>
      <c r="BF522" s="109">
        <f>IF(U522="snížená",N522,0)</f>
        <v>0</v>
      </c>
      <c r="BG522" s="109">
        <f>IF(U522="zákl. přenesená",N522,0)</f>
        <v>0</v>
      </c>
      <c r="BH522" s="109">
        <f>IF(U522="sníž. přenesená",N522,0)</f>
        <v>0</v>
      </c>
      <c r="BI522" s="109">
        <f>IF(U522="nulová",N522,0)</f>
        <v>0</v>
      </c>
      <c r="BJ522" s="20" t="s">
        <v>94</v>
      </c>
      <c r="BK522" s="109">
        <f>ROUND(L522*K522,2)</f>
        <v>0</v>
      </c>
      <c r="BL522" s="20" t="s">
        <v>271</v>
      </c>
      <c r="BM522" s="20" t="s">
        <v>897</v>
      </c>
    </row>
    <row r="523" spans="2:65" s="1" customFormat="1" ht="31.5" customHeight="1">
      <c r="B523" s="135"/>
      <c r="C523" s="164" t="s">
        <v>898</v>
      </c>
      <c r="D523" s="164" t="s">
        <v>189</v>
      </c>
      <c r="E523" s="165" t="s">
        <v>889</v>
      </c>
      <c r="F523" s="256" t="s">
        <v>890</v>
      </c>
      <c r="G523" s="256"/>
      <c r="H523" s="256"/>
      <c r="I523" s="256"/>
      <c r="J523" s="166" t="s">
        <v>220</v>
      </c>
      <c r="K523" s="167">
        <v>32.369999999999997</v>
      </c>
      <c r="L523" s="257">
        <v>0</v>
      </c>
      <c r="M523" s="257"/>
      <c r="N523" s="258">
        <f>ROUND(L523*K523,2)</f>
        <v>0</v>
      </c>
      <c r="O523" s="258"/>
      <c r="P523" s="258"/>
      <c r="Q523" s="258"/>
      <c r="R523" s="138"/>
      <c r="T523" s="168" t="s">
        <v>5</v>
      </c>
      <c r="U523" s="47" t="s">
        <v>51</v>
      </c>
      <c r="V523" s="39"/>
      <c r="W523" s="169">
        <f>V523*K523</f>
        <v>0</v>
      </c>
      <c r="X523" s="169">
        <v>3.6700000000000001E-3</v>
      </c>
      <c r="Y523" s="169">
        <f>X523*K523</f>
        <v>0.1187979</v>
      </c>
      <c r="Z523" s="169">
        <v>0</v>
      </c>
      <c r="AA523" s="170">
        <f>Z523*K523</f>
        <v>0</v>
      </c>
      <c r="AR523" s="20" t="s">
        <v>271</v>
      </c>
      <c r="AT523" s="20" t="s">
        <v>189</v>
      </c>
      <c r="AU523" s="20" t="s">
        <v>126</v>
      </c>
      <c r="AY523" s="20" t="s">
        <v>188</v>
      </c>
      <c r="BE523" s="109">
        <f>IF(U523="základní",N523,0)</f>
        <v>0</v>
      </c>
      <c r="BF523" s="109">
        <f>IF(U523="snížená",N523,0)</f>
        <v>0</v>
      </c>
      <c r="BG523" s="109">
        <f>IF(U523="zákl. přenesená",N523,0)</f>
        <v>0</v>
      </c>
      <c r="BH523" s="109">
        <f>IF(U523="sníž. přenesená",N523,0)</f>
        <v>0</v>
      </c>
      <c r="BI523" s="109">
        <f>IF(U523="nulová",N523,0)</f>
        <v>0</v>
      </c>
      <c r="BJ523" s="20" t="s">
        <v>94</v>
      </c>
      <c r="BK523" s="109">
        <f>ROUND(L523*K523,2)</f>
        <v>0</v>
      </c>
      <c r="BL523" s="20" t="s">
        <v>271</v>
      </c>
      <c r="BM523" s="20" t="s">
        <v>899</v>
      </c>
    </row>
    <row r="524" spans="2:65" s="11" customFormat="1" ht="22.5" customHeight="1">
      <c r="B524" s="179"/>
      <c r="C524" s="180"/>
      <c r="D524" s="180"/>
      <c r="E524" s="181" t="s">
        <v>5</v>
      </c>
      <c r="F524" s="276" t="s">
        <v>685</v>
      </c>
      <c r="G524" s="277"/>
      <c r="H524" s="277"/>
      <c r="I524" s="277"/>
      <c r="J524" s="180"/>
      <c r="K524" s="182" t="s">
        <v>5</v>
      </c>
      <c r="L524" s="180"/>
      <c r="M524" s="180"/>
      <c r="N524" s="180"/>
      <c r="O524" s="180"/>
      <c r="P524" s="180"/>
      <c r="Q524" s="180"/>
      <c r="R524" s="183"/>
      <c r="T524" s="184"/>
      <c r="U524" s="180"/>
      <c r="V524" s="180"/>
      <c r="W524" s="180"/>
      <c r="X524" s="180"/>
      <c r="Y524" s="180"/>
      <c r="Z524" s="180"/>
      <c r="AA524" s="185"/>
      <c r="AT524" s="186" t="s">
        <v>196</v>
      </c>
      <c r="AU524" s="186" t="s">
        <v>126</v>
      </c>
      <c r="AV524" s="11" t="s">
        <v>94</v>
      </c>
      <c r="AW524" s="11" t="s">
        <v>42</v>
      </c>
      <c r="AX524" s="11" t="s">
        <v>86</v>
      </c>
      <c r="AY524" s="186" t="s">
        <v>188</v>
      </c>
    </row>
    <row r="525" spans="2:65" s="10" customFormat="1" ht="22.5" customHeight="1">
      <c r="B525" s="171"/>
      <c r="C525" s="172"/>
      <c r="D525" s="172"/>
      <c r="E525" s="173" t="s">
        <v>5</v>
      </c>
      <c r="F525" s="268" t="s">
        <v>686</v>
      </c>
      <c r="G525" s="269"/>
      <c r="H525" s="269"/>
      <c r="I525" s="269"/>
      <c r="J525" s="172"/>
      <c r="K525" s="174">
        <v>32.369999999999997</v>
      </c>
      <c r="L525" s="172"/>
      <c r="M525" s="172"/>
      <c r="N525" s="172"/>
      <c r="O525" s="172"/>
      <c r="P525" s="172"/>
      <c r="Q525" s="172"/>
      <c r="R525" s="175"/>
      <c r="T525" s="176"/>
      <c r="U525" s="172"/>
      <c r="V525" s="172"/>
      <c r="W525" s="172"/>
      <c r="X525" s="172"/>
      <c r="Y525" s="172"/>
      <c r="Z525" s="172"/>
      <c r="AA525" s="177"/>
      <c r="AT525" s="178" t="s">
        <v>196</v>
      </c>
      <c r="AU525" s="178" t="s">
        <v>126</v>
      </c>
      <c r="AV525" s="10" t="s">
        <v>126</v>
      </c>
      <c r="AW525" s="10" t="s">
        <v>42</v>
      </c>
      <c r="AX525" s="10" t="s">
        <v>94</v>
      </c>
      <c r="AY525" s="178" t="s">
        <v>188</v>
      </c>
    </row>
    <row r="526" spans="2:65" s="1" customFormat="1" ht="31.5" customHeight="1">
      <c r="B526" s="135"/>
      <c r="C526" s="187" t="s">
        <v>900</v>
      </c>
      <c r="D526" s="187" t="s">
        <v>239</v>
      </c>
      <c r="E526" s="188" t="s">
        <v>901</v>
      </c>
      <c r="F526" s="265" t="s">
        <v>902</v>
      </c>
      <c r="G526" s="265"/>
      <c r="H526" s="265"/>
      <c r="I526" s="265"/>
      <c r="J526" s="189" t="s">
        <v>220</v>
      </c>
      <c r="K526" s="190">
        <v>35.606999999999999</v>
      </c>
      <c r="L526" s="266">
        <v>0</v>
      </c>
      <c r="M526" s="266"/>
      <c r="N526" s="267">
        <f>ROUND(L526*K526,2)</f>
        <v>0</v>
      </c>
      <c r="O526" s="258"/>
      <c r="P526" s="258"/>
      <c r="Q526" s="258"/>
      <c r="R526" s="138"/>
      <c r="T526" s="168" t="s">
        <v>5</v>
      </c>
      <c r="U526" s="47" t="s">
        <v>51</v>
      </c>
      <c r="V526" s="39"/>
      <c r="W526" s="169">
        <f>V526*K526</f>
        <v>0</v>
      </c>
      <c r="X526" s="169">
        <v>1.7999999999999999E-2</v>
      </c>
      <c r="Y526" s="169">
        <f>X526*K526</f>
        <v>0.64092599999999988</v>
      </c>
      <c r="Z526" s="169">
        <v>0</v>
      </c>
      <c r="AA526" s="170">
        <f>Z526*K526</f>
        <v>0</v>
      </c>
      <c r="AR526" s="20" t="s">
        <v>360</v>
      </c>
      <c r="AT526" s="20" t="s">
        <v>239</v>
      </c>
      <c r="AU526" s="20" t="s">
        <v>126</v>
      </c>
      <c r="AY526" s="20" t="s">
        <v>188</v>
      </c>
      <c r="BE526" s="109">
        <f>IF(U526="základní",N526,0)</f>
        <v>0</v>
      </c>
      <c r="BF526" s="109">
        <f>IF(U526="snížená",N526,0)</f>
        <v>0</v>
      </c>
      <c r="BG526" s="109">
        <f>IF(U526="zákl. přenesená",N526,0)</f>
        <v>0</v>
      </c>
      <c r="BH526" s="109">
        <f>IF(U526="sníž. přenesená",N526,0)</f>
        <v>0</v>
      </c>
      <c r="BI526" s="109">
        <f>IF(U526="nulová",N526,0)</f>
        <v>0</v>
      </c>
      <c r="BJ526" s="20" t="s">
        <v>94</v>
      </c>
      <c r="BK526" s="109">
        <f>ROUND(L526*K526,2)</f>
        <v>0</v>
      </c>
      <c r="BL526" s="20" t="s">
        <v>271</v>
      </c>
      <c r="BM526" s="20" t="s">
        <v>903</v>
      </c>
    </row>
    <row r="527" spans="2:65" s="1" customFormat="1" ht="31.5" customHeight="1">
      <c r="B527" s="135"/>
      <c r="C527" s="164" t="s">
        <v>904</v>
      </c>
      <c r="D527" s="164" t="s">
        <v>189</v>
      </c>
      <c r="E527" s="165" t="s">
        <v>905</v>
      </c>
      <c r="F527" s="256" t="s">
        <v>906</v>
      </c>
      <c r="G527" s="256"/>
      <c r="H527" s="256"/>
      <c r="I527" s="256"/>
      <c r="J527" s="166" t="s">
        <v>220</v>
      </c>
      <c r="K527" s="167">
        <v>3.22</v>
      </c>
      <c r="L527" s="257">
        <v>0</v>
      </c>
      <c r="M527" s="257"/>
      <c r="N527" s="258">
        <f>ROUND(L527*K527,2)</f>
        <v>0</v>
      </c>
      <c r="O527" s="258"/>
      <c r="P527" s="258"/>
      <c r="Q527" s="258"/>
      <c r="R527" s="138"/>
      <c r="T527" s="168" t="s">
        <v>5</v>
      </c>
      <c r="U527" s="47" t="s">
        <v>51</v>
      </c>
      <c r="V527" s="39"/>
      <c r="W527" s="169">
        <f>V527*K527</f>
        <v>0</v>
      </c>
      <c r="X527" s="169">
        <v>0</v>
      </c>
      <c r="Y527" s="169">
        <f>X527*K527</f>
        <v>0</v>
      </c>
      <c r="Z527" s="169">
        <v>0</v>
      </c>
      <c r="AA527" s="170">
        <f>Z527*K527</f>
        <v>0</v>
      </c>
      <c r="AR527" s="20" t="s">
        <v>271</v>
      </c>
      <c r="AT527" s="20" t="s">
        <v>189</v>
      </c>
      <c r="AU527" s="20" t="s">
        <v>126</v>
      </c>
      <c r="AY527" s="20" t="s">
        <v>188</v>
      </c>
      <c r="BE527" s="109">
        <f>IF(U527="základní",N527,0)</f>
        <v>0</v>
      </c>
      <c r="BF527" s="109">
        <f>IF(U527="snížená",N527,0)</f>
        <v>0</v>
      </c>
      <c r="BG527" s="109">
        <f>IF(U527="zákl. přenesená",N527,0)</f>
        <v>0</v>
      </c>
      <c r="BH527" s="109">
        <f>IF(U527="sníž. přenesená",N527,0)</f>
        <v>0</v>
      </c>
      <c r="BI527" s="109">
        <f>IF(U527="nulová",N527,0)</f>
        <v>0</v>
      </c>
      <c r="BJ527" s="20" t="s">
        <v>94</v>
      </c>
      <c r="BK527" s="109">
        <f>ROUND(L527*K527,2)</f>
        <v>0</v>
      </c>
      <c r="BL527" s="20" t="s">
        <v>271</v>
      </c>
      <c r="BM527" s="20" t="s">
        <v>907</v>
      </c>
    </row>
    <row r="528" spans="2:65" s="10" customFormat="1" ht="22.5" customHeight="1">
      <c r="B528" s="171"/>
      <c r="C528" s="172"/>
      <c r="D528" s="172"/>
      <c r="E528" s="173" t="s">
        <v>5</v>
      </c>
      <c r="F528" s="274" t="s">
        <v>541</v>
      </c>
      <c r="G528" s="275"/>
      <c r="H528" s="275"/>
      <c r="I528" s="275"/>
      <c r="J528" s="172"/>
      <c r="K528" s="174">
        <v>3.22</v>
      </c>
      <c r="L528" s="172"/>
      <c r="M528" s="172"/>
      <c r="N528" s="172"/>
      <c r="O528" s="172"/>
      <c r="P528" s="172"/>
      <c r="Q528" s="172"/>
      <c r="R528" s="175"/>
      <c r="T528" s="176"/>
      <c r="U528" s="172"/>
      <c r="V528" s="172"/>
      <c r="W528" s="172"/>
      <c r="X528" s="172"/>
      <c r="Y528" s="172"/>
      <c r="Z528" s="172"/>
      <c r="AA528" s="177"/>
      <c r="AT528" s="178" t="s">
        <v>196</v>
      </c>
      <c r="AU528" s="178" t="s">
        <v>126</v>
      </c>
      <c r="AV528" s="10" t="s">
        <v>126</v>
      </c>
      <c r="AW528" s="10" t="s">
        <v>42</v>
      </c>
      <c r="AX528" s="10" t="s">
        <v>94</v>
      </c>
      <c r="AY528" s="178" t="s">
        <v>188</v>
      </c>
    </row>
    <row r="529" spans="2:65" s="1" customFormat="1" ht="22.5" customHeight="1">
      <c r="B529" s="135"/>
      <c r="C529" s="164" t="s">
        <v>908</v>
      </c>
      <c r="D529" s="164" t="s">
        <v>189</v>
      </c>
      <c r="E529" s="165" t="s">
        <v>909</v>
      </c>
      <c r="F529" s="256" t="s">
        <v>910</v>
      </c>
      <c r="G529" s="256"/>
      <c r="H529" s="256"/>
      <c r="I529" s="256"/>
      <c r="J529" s="166" t="s">
        <v>220</v>
      </c>
      <c r="K529" s="167">
        <v>66.94</v>
      </c>
      <c r="L529" s="257">
        <v>0</v>
      </c>
      <c r="M529" s="257"/>
      <c r="N529" s="258">
        <f>ROUND(L529*K529,2)</f>
        <v>0</v>
      </c>
      <c r="O529" s="258"/>
      <c r="P529" s="258"/>
      <c r="Q529" s="258"/>
      <c r="R529" s="138"/>
      <c r="T529" s="168" t="s">
        <v>5</v>
      </c>
      <c r="U529" s="47" t="s">
        <v>51</v>
      </c>
      <c r="V529" s="39"/>
      <c r="W529" s="169">
        <f>V529*K529</f>
        <v>0</v>
      </c>
      <c r="X529" s="169">
        <v>2.9999999999999997E-4</v>
      </c>
      <c r="Y529" s="169">
        <f>X529*K529</f>
        <v>2.0081999999999999E-2</v>
      </c>
      <c r="Z529" s="169">
        <v>0</v>
      </c>
      <c r="AA529" s="170">
        <f>Z529*K529</f>
        <v>0</v>
      </c>
      <c r="AR529" s="20" t="s">
        <v>271</v>
      </c>
      <c r="AT529" s="20" t="s">
        <v>189</v>
      </c>
      <c r="AU529" s="20" t="s">
        <v>126</v>
      </c>
      <c r="AY529" s="20" t="s">
        <v>188</v>
      </c>
      <c r="BE529" s="109">
        <f>IF(U529="základní",N529,0)</f>
        <v>0</v>
      </c>
      <c r="BF529" s="109">
        <f>IF(U529="snížená",N529,0)</f>
        <v>0</v>
      </c>
      <c r="BG529" s="109">
        <f>IF(U529="zákl. přenesená",N529,0)</f>
        <v>0</v>
      </c>
      <c r="BH529" s="109">
        <f>IF(U529="sníž. přenesená",N529,0)</f>
        <v>0</v>
      </c>
      <c r="BI529" s="109">
        <f>IF(U529="nulová",N529,0)</f>
        <v>0</v>
      </c>
      <c r="BJ529" s="20" t="s">
        <v>94</v>
      </c>
      <c r="BK529" s="109">
        <f>ROUND(L529*K529,2)</f>
        <v>0</v>
      </c>
      <c r="BL529" s="20" t="s">
        <v>271</v>
      </c>
      <c r="BM529" s="20" t="s">
        <v>911</v>
      </c>
    </row>
    <row r="530" spans="2:65" s="1" customFormat="1" ht="31.5" customHeight="1">
      <c r="B530" s="135"/>
      <c r="C530" s="164" t="s">
        <v>912</v>
      </c>
      <c r="D530" s="164" t="s">
        <v>189</v>
      </c>
      <c r="E530" s="165" t="s">
        <v>913</v>
      </c>
      <c r="F530" s="256" t="s">
        <v>914</v>
      </c>
      <c r="G530" s="256"/>
      <c r="H530" s="256"/>
      <c r="I530" s="256"/>
      <c r="J530" s="166" t="s">
        <v>220</v>
      </c>
      <c r="K530" s="167">
        <v>66.94</v>
      </c>
      <c r="L530" s="257">
        <v>0</v>
      </c>
      <c r="M530" s="257"/>
      <c r="N530" s="258">
        <f>ROUND(L530*K530,2)</f>
        <v>0</v>
      </c>
      <c r="O530" s="258"/>
      <c r="P530" s="258"/>
      <c r="Q530" s="258"/>
      <c r="R530" s="138"/>
      <c r="T530" s="168" t="s">
        <v>5</v>
      </c>
      <c r="U530" s="47" t="s">
        <v>51</v>
      </c>
      <c r="V530" s="39"/>
      <c r="W530" s="169">
        <f>V530*K530</f>
        <v>0</v>
      </c>
      <c r="X530" s="169">
        <v>7.1500000000000001E-3</v>
      </c>
      <c r="Y530" s="169">
        <f>X530*K530</f>
        <v>0.47862099999999996</v>
      </c>
      <c r="Z530" s="169">
        <v>0</v>
      </c>
      <c r="AA530" s="170">
        <f>Z530*K530</f>
        <v>0</v>
      </c>
      <c r="AR530" s="20" t="s">
        <v>271</v>
      </c>
      <c r="AT530" s="20" t="s">
        <v>189</v>
      </c>
      <c r="AU530" s="20" t="s">
        <v>126</v>
      </c>
      <c r="AY530" s="20" t="s">
        <v>188</v>
      </c>
      <c r="BE530" s="109">
        <f>IF(U530="základní",N530,0)</f>
        <v>0</v>
      </c>
      <c r="BF530" s="109">
        <f>IF(U530="snížená",N530,0)</f>
        <v>0</v>
      </c>
      <c r="BG530" s="109">
        <f>IF(U530="zákl. přenesená",N530,0)</f>
        <v>0</v>
      </c>
      <c r="BH530" s="109">
        <f>IF(U530="sníž. přenesená",N530,0)</f>
        <v>0</v>
      </c>
      <c r="BI530" s="109">
        <f>IF(U530="nulová",N530,0)</f>
        <v>0</v>
      </c>
      <c r="BJ530" s="20" t="s">
        <v>94</v>
      </c>
      <c r="BK530" s="109">
        <f>ROUND(L530*K530,2)</f>
        <v>0</v>
      </c>
      <c r="BL530" s="20" t="s">
        <v>271</v>
      </c>
      <c r="BM530" s="20" t="s">
        <v>915</v>
      </c>
    </row>
    <row r="531" spans="2:65" s="11" customFormat="1" ht="22.5" customHeight="1">
      <c r="B531" s="179"/>
      <c r="C531" s="180"/>
      <c r="D531" s="180"/>
      <c r="E531" s="181" t="s">
        <v>5</v>
      </c>
      <c r="F531" s="276" t="s">
        <v>916</v>
      </c>
      <c r="G531" s="277"/>
      <c r="H531" s="277"/>
      <c r="I531" s="277"/>
      <c r="J531" s="180"/>
      <c r="K531" s="182" t="s">
        <v>5</v>
      </c>
      <c r="L531" s="180"/>
      <c r="M531" s="180"/>
      <c r="N531" s="180"/>
      <c r="O531" s="180"/>
      <c r="P531" s="180"/>
      <c r="Q531" s="180"/>
      <c r="R531" s="183"/>
      <c r="T531" s="184"/>
      <c r="U531" s="180"/>
      <c r="V531" s="180"/>
      <c r="W531" s="180"/>
      <c r="X531" s="180"/>
      <c r="Y531" s="180"/>
      <c r="Z531" s="180"/>
      <c r="AA531" s="185"/>
      <c r="AT531" s="186" t="s">
        <v>196</v>
      </c>
      <c r="AU531" s="186" t="s">
        <v>126</v>
      </c>
      <c r="AV531" s="11" t="s">
        <v>94</v>
      </c>
      <c r="AW531" s="11" t="s">
        <v>42</v>
      </c>
      <c r="AX531" s="11" t="s">
        <v>86</v>
      </c>
      <c r="AY531" s="186" t="s">
        <v>188</v>
      </c>
    </row>
    <row r="532" spans="2:65" s="10" customFormat="1" ht="31.5" customHeight="1">
      <c r="B532" s="171"/>
      <c r="C532" s="172"/>
      <c r="D532" s="172"/>
      <c r="E532" s="173" t="s">
        <v>5</v>
      </c>
      <c r="F532" s="268" t="s">
        <v>917</v>
      </c>
      <c r="G532" s="269"/>
      <c r="H532" s="269"/>
      <c r="I532" s="269"/>
      <c r="J532" s="172"/>
      <c r="K532" s="174">
        <v>66.94</v>
      </c>
      <c r="L532" s="172"/>
      <c r="M532" s="172"/>
      <c r="N532" s="172"/>
      <c r="O532" s="172"/>
      <c r="P532" s="172"/>
      <c r="Q532" s="172"/>
      <c r="R532" s="175"/>
      <c r="T532" s="176"/>
      <c r="U532" s="172"/>
      <c r="V532" s="172"/>
      <c r="W532" s="172"/>
      <c r="X532" s="172"/>
      <c r="Y532" s="172"/>
      <c r="Z532" s="172"/>
      <c r="AA532" s="177"/>
      <c r="AT532" s="178" t="s">
        <v>196</v>
      </c>
      <c r="AU532" s="178" t="s">
        <v>126</v>
      </c>
      <c r="AV532" s="10" t="s">
        <v>126</v>
      </c>
      <c r="AW532" s="10" t="s">
        <v>42</v>
      </c>
      <c r="AX532" s="10" t="s">
        <v>94</v>
      </c>
      <c r="AY532" s="178" t="s">
        <v>188</v>
      </c>
    </row>
    <row r="533" spans="2:65" s="1" customFormat="1" ht="31.5" customHeight="1">
      <c r="B533" s="135"/>
      <c r="C533" s="164" t="s">
        <v>918</v>
      </c>
      <c r="D533" s="164" t="s">
        <v>189</v>
      </c>
      <c r="E533" s="165" t="s">
        <v>919</v>
      </c>
      <c r="F533" s="256" t="s">
        <v>920</v>
      </c>
      <c r="G533" s="256"/>
      <c r="H533" s="256"/>
      <c r="I533" s="256"/>
      <c r="J533" s="166" t="s">
        <v>208</v>
      </c>
      <c r="K533" s="167">
        <v>3.3889999999999998</v>
      </c>
      <c r="L533" s="257">
        <v>0</v>
      </c>
      <c r="M533" s="257"/>
      <c r="N533" s="258">
        <f>ROUND(L533*K533,2)</f>
        <v>0</v>
      </c>
      <c r="O533" s="258"/>
      <c r="P533" s="258"/>
      <c r="Q533" s="258"/>
      <c r="R533" s="138"/>
      <c r="T533" s="168" t="s">
        <v>5</v>
      </c>
      <c r="U533" s="47" t="s">
        <v>51</v>
      </c>
      <c r="V533" s="39"/>
      <c r="W533" s="169">
        <f>V533*K533</f>
        <v>0</v>
      </c>
      <c r="X533" s="169">
        <v>0</v>
      </c>
      <c r="Y533" s="169">
        <f>X533*K533</f>
        <v>0</v>
      </c>
      <c r="Z533" s="169">
        <v>0</v>
      </c>
      <c r="AA533" s="170">
        <f>Z533*K533</f>
        <v>0</v>
      </c>
      <c r="AR533" s="20" t="s">
        <v>271</v>
      </c>
      <c r="AT533" s="20" t="s">
        <v>189</v>
      </c>
      <c r="AU533" s="20" t="s">
        <v>126</v>
      </c>
      <c r="AY533" s="20" t="s">
        <v>188</v>
      </c>
      <c r="BE533" s="109">
        <f>IF(U533="základní",N533,0)</f>
        <v>0</v>
      </c>
      <c r="BF533" s="109">
        <f>IF(U533="snížená",N533,0)</f>
        <v>0</v>
      </c>
      <c r="BG533" s="109">
        <f>IF(U533="zákl. přenesená",N533,0)</f>
        <v>0</v>
      </c>
      <c r="BH533" s="109">
        <f>IF(U533="sníž. přenesená",N533,0)</f>
        <v>0</v>
      </c>
      <c r="BI533" s="109">
        <f>IF(U533="nulová",N533,0)</f>
        <v>0</v>
      </c>
      <c r="BJ533" s="20" t="s">
        <v>94</v>
      </c>
      <c r="BK533" s="109">
        <f>ROUND(L533*K533,2)</f>
        <v>0</v>
      </c>
      <c r="BL533" s="20" t="s">
        <v>271</v>
      </c>
      <c r="BM533" s="20" t="s">
        <v>921</v>
      </c>
    </row>
    <row r="534" spans="2:65" s="9" customFormat="1" ht="29.85" customHeight="1">
      <c r="B534" s="153"/>
      <c r="C534" s="154"/>
      <c r="D534" s="163" t="s">
        <v>157</v>
      </c>
      <c r="E534" s="163"/>
      <c r="F534" s="163"/>
      <c r="G534" s="163"/>
      <c r="H534" s="163"/>
      <c r="I534" s="163"/>
      <c r="J534" s="163"/>
      <c r="K534" s="163"/>
      <c r="L534" s="163"/>
      <c r="M534" s="163"/>
      <c r="N534" s="250">
        <f>BK534</f>
        <v>0</v>
      </c>
      <c r="O534" s="251"/>
      <c r="P534" s="251"/>
      <c r="Q534" s="251"/>
      <c r="R534" s="156"/>
      <c r="T534" s="157"/>
      <c r="U534" s="154"/>
      <c r="V534" s="154"/>
      <c r="W534" s="158">
        <f>SUM(W535:W556)</f>
        <v>0</v>
      </c>
      <c r="X534" s="154"/>
      <c r="Y534" s="158">
        <f>SUM(Y535:Y556)</f>
        <v>0.76512210000000003</v>
      </c>
      <c r="Z534" s="154"/>
      <c r="AA534" s="159">
        <f>SUM(AA535:AA556)</f>
        <v>7.6249999999999998E-2</v>
      </c>
      <c r="AR534" s="160" t="s">
        <v>126</v>
      </c>
      <c r="AT534" s="161" t="s">
        <v>85</v>
      </c>
      <c r="AU534" s="161" t="s">
        <v>94</v>
      </c>
      <c r="AY534" s="160" t="s">
        <v>188</v>
      </c>
      <c r="BK534" s="162">
        <f>SUM(BK535:BK556)</f>
        <v>0</v>
      </c>
    </row>
    <row r="535" spans="2:65" s="1" customFormat="1" ht="31.5" customHeight="1">
      <c r="B535" s="135"/>
      <c r="C535" s="164" t="s">
        <v>922</v>
      </c>
      <c r="D535" s="164" t="s">
        <v>189</v>
      </c>
      <c r="E535" s="165" t="s">
        <v>923</v>
      </c>
      <c r="F535" s="256" t="s">
        <v>924</v>
      </c>
      <c r="G535" s="256"/>
      <c r="H535" s="256"/>
      <c r="I535" s="256"/>
      <c r="J535" s="166" t="s">
        <v>220</v>
      </c>
      <c r="K535" s="167">
        <v>97.33</v>
      </c>
      <c r="L535" s="257">
        <v>0</v>
      </c>
      <c r="M535" s="257"/>
      <c r="N535" s="258">
        <f>ROUND(L535*K535,2)</f>
        <v>0</v>
      </c>
      <c r="O535" s="258"/>
      <c r="P535" s="258"/>
      <c r="Q535" s="258"/>
      <c r="R535" s="138"/>
      <c r="T535" s="168" t="s">
        <v>5</v>
      </c>
      <c r="U535" s="47" t="s">
        <v>51</v>
      </c>
      <c r="V535" s="39"/>
      <c r="W535" s="169">
        <f>V535*K535</f>
        <v>0</v>
      </c>
      <c r="X535" s="169">
        <v>0</v>
      </c>
      <c r="Y535" s="169">
        <f>X535*K535</f>
        <v>0</v>
      </c>
      <c r="Z535" s="169">
        <v>0</v>
      </c>
      <c r="AA535" s="170">
        <f>Z535*K535</f>
        <v>0</v>
      </c>
      <c r="AR535" s="20" t="s">
        <v>271</v>
      </c>
      <c r="AT535" s="20" t="s">
        <v>189</v>
      </c>
      <c r="AU535" s="20" t="s">
        <v>126</v>
      </c>
      <c r="AY535" s="20" t="s">
        <v>188</v>
      </c>
      <c r="BE535" s="109">
        <f>IF(U535="základní",N535,0)</f>
        <v>0</v>
      </c>
      <c r="BF535" s="109">
        <f>IF(U535="snížená",N535,0)</f>
        <v>0</v>
      </c>
      <c r="BG535" s="109">
        <f>IF(U535="zákl. přenesená",N535,0)</f>
        <v>0</v>
      </c>
      <c r="BH535" s="109">
        <f>IF(U535="sníž. přenesená",N535,0)</f>
        <v>0</v>
      </c>
      <c r="BI535" s="109">
        <f>IF(U535="nulová",N535,0)</f>
        <v>0</v>
      </c>
      <c r="BJ535" s="20" t="s">
        <v>94</v>
      </c>
      <c r="BK535" s="109">
        <f>ROUND(L535*K535,2)</f>
        <v>0</v>
      </c>
      <c r="BL535" s="20" t="s">
        <v>271</v>
      </c>
      <c r="BM535" s="20" t="s">
        <v>925</v>
      </c>
    </row>
    <row r="536" spans="2:65" s="1" customFormat="1" ht="22.5" customHeight="1">
      <c r="B536" s="135"/>
      <c r="C536" s="164" t="s">
        <v>926</v>
      </c>
      <c r="D536" s="164" t="s">
        <v>189</v>
      </c>
      <c r="E536" s="165" t="s">
        <v>927</v>
      </c>
      <c r="F536" s="256" t="s">
        <v>928</v>
      </c>
      <c r="G536" s="256"/>
      <c r="H536" s="256"/>
      <c r="I536" s="256"/>
      <c r="J536" s="166" t="s">
        <v>220</v>
      </c>
      <c r="K536" s="167">
        <v>97.33</v>
      </c>
      <c r="L536" s="257">
        <v>0</v>
      </c>
      <c r="M536" s="257"/>
      <c r="N536" s="258">
        <f>ROUND(L536*K536,2)</f>
        <v>0</v>
      </c>
      <c r="O536" s="258"/>
      <c r="P536" s="258"/>
      <c r="Q536" s="258"/>
      <c r="R536" s="138"/>
      <c r="T536" s="168" t="s">
        <v>5</v>
      </c>
      <c r="U536" s="47" t="s">
        <v>51</v>
      </c>
      <c r="V536" s="39"/>
      <c r="W536" s="169">
        <f>V536*K536</f>
        <v>0</v>
      </c>
      <c r="X536" s="169">
        <v>0</v>
      </c>
      <c r="Y536" s="169">
        <f>X536*K536</f>
        <v>0</v>
      </c>
      <c r="Z536" s="169">
        <v>0</v>
      </c>
      <c r="AA536" s="170">
        <f>Z536*K536</f>
        <v>0</v>
      </c>
      <c r="AR536" s="20" t="s">
        <v>271</v>
      </c>
      <c r="AT536" s="20" t="s">
        <v>189</v>
      </c>
      <c r="AU536" s="20" t="s">
        <v>126</v>
      </c>
      <c r="AY536" s="20" t="s">
        <v>188</v>
      </c>
      <c r="BE536" s="109">
        <f>IF(U536="základní",N536,0)</f>
        <v>0</v>
      </c>
      <c r="BF536" s="109">
        <f>IF(U536="snížená",N536,0)</f>
        <v>0</v>
      </c>
      <c r="BG536" s="109">
        <f>IF(U536="zákl. přenesená",N536,0)</f>
        <v>0</v>
      </c>
      <c r="BH536" s="109">
        <f>IF(U536="sníž. přenesená",N536,0)</f>
        <v>0</v>
      </c>
      <c r="BI536" s="109">
        <f>IF(U536="nulová",N536,0)</f>
        <v>0</v>
      </c>
      <c r="BJ536" s="20" t="s">
        <v>94</v>
      </c>
      <c r="BK536" s="109">
        <f>ROUND(L536*K536,2)</f>
        <v>0</v>
      </c>
      <c r="BL536" s="20" t="s">
        <v>271</v>
      </c>
      <c r="BM536" s="20" t="s">
        <v>929</v>
      </c>
    </row>
    <row r="537" spans="2:65" s="1" customFormat="1" ht="31.5" customHeight="1">
      <c r="B537" s="135"/>
      <c r="C537" s="164" t="s">
        <v>930</v>
      </c>
      <c r="D537" s="164" t="s">
        <v>189</v>
      </c>
      <c r="E537" s="165" t="s">
        <v>931</v>
      </c>
      <c r="F537" s="256" t="s">
        <v>932</v>
      </c>
      <c r="G537" s="256"/>
      <c r="H537" s="256"/>
      <c r="I537" s="256"/>
      <c r="J537" s="166" t="s">
        <v>220</v>
      </c>
      <c r="K537" s="167">
        <v>97.33</v>
      </c>
      <c r="L537" s="257">
        <v>0</v>
      </c>
      <c r="M537" s="257"/>
      <c r="N537" s="258">
        <f>ROUND(L537*K537,2)</f>
        <v>0</v>
      </c>
      <c r="O537" s="258"/>
      <c r="P537" s="258"/>
      <c r="Q537" s="258"/>
      <c r="R537" s="138"/>
      <c r="T537" s="168" t="s">
        <v>5</v>
      </c>
      <c r="U537" s="47" t="s">
        <v>51</v>
      </c>
      <c r="V537" s="39"/>
      <c r="W537" s="169">
        <f>V537*K537</f>
        <v>0</v>
      </c>
      <c r="X537" s="169">
        <v>3.0000000000000001E-5</v>
      </c>
      <c r="Y537" s="169">
        <f>X537*K537</f>
        <v>2.9199E-3</v>
      </c>
      <c r="Z537" s="169">
        <v>0</v>
      </c>
      <c r="AA537" s="170">
        <f>Z537*K537</f>
        <v>0</v>
      </c>
      <c r="AR537" s="20" t="s">
        <v>271</v>
      </c>
      <c r="AT537" s="20" t="s">
        <v>189</v>
      </c>
      <c r="AU537" s="20" t="s">
        <v>126</v>
      </c>
      <c r="AY537" s="20" t="s">
        <v>188</v>
      </c>
      <c r="BE537" s="109">
        <f>IF(U537="základní",N537,0)</f>
        <v>0</v>
      </c>
      <c r="BF537" s="109">
        <f>IF(U537="snížená",N537,0)</f>
        <v>0</v>
      </c>
      <c r="BG537" s="109">
        <f>IF(U537="zákl. přenesená",N537,0)</f>
        <v>0</v>
      </c>
      <c r="BH537" s="109">
        <f>IF(U537="sníž. přenesená",N537,0)</f>
        <v>0</v>
      </c>
      <c r="BI537" s="109">
        <f>IF(U537="nulová",N537,0)</f>
        <v>0</v>
      </c>
      <c r="BJ537" s="20" t="s">
        <v>94</v>
      </c>
      <c r="BK537" s="109">
        <f>ROUND(L537*K537,2)</f>
        <v>0</v>
      </c>
      <c r="BL537" s="20" t="s">
        <v>271</v>
      </c>
      <c r="BM537" s="20" t="s">
        <v>933</v>
      </c>
    </row>
    <row r="538" spans="2:65" s="1" customFormat="1" ht="31.5" customHeight="1">
      <c r="B538" s="135"/>
      <c r="C538" s="164" t="s">
        <v>934</v>
      </c>
      <c r="D538" s="164" t="s">
        <v>189</v>
      </c>
      <c r="E538" s="165" t="s">
        <v>935</v>
      </c>
      <c r="F538" s="256" t="s">
        <v>936</v>
      </c>
      <c r="G538" s="256"/>
      <c r="H538" s="256"/>
      <c r="I538" s="256"/>
      <c r="J538" s="166" t="s">
        <v>220</v>
      </c>
      <c r="K538" s="167">
        <v>97.33</v>
      </c>
      <c r="L538" s="257">
        <v>0</v>
      </c>
      <c r="M538" s="257"/>
      <c r="N538" s="258">
        <f>ROUND(L538*K538,2)</f>
        <v>0</v>
      </c>
      <c r="O538" s="258"/>
      <c r="P538" s="258"/>
      <c r="Q538" s="258"/>
      <c r="R538" s="138"/>
      <c r="T538" s="168" t="s">
        <v>5</v>
      </c>
      <c r="U538" s="47" t="s">
        <v>51</v>
      </c>
      <c r="V538" s="39"/>
      <c r="W538" s="169">
        <f>V538*K538</f>
        <v>0</v>
      </c>
      <c r="X538" s="169">
        <v>7.5799999999999999E-3</v>
      </c>
      <c r="Y538" s="169">
        <f>X538*K538</f>
        <v>0.73776140000000001</v>
      </c>
      <c r="Z538" s="169">
        <v>0</v>
      </c>
      <c r="AA538" s="170">
        <f>Z538*K538</f>
        <v>0</v>
      </c>
      <c r="AR538" s="20" t="s">
        <v>271</v>
      </c>
      <c r="AT538" s="20" t="s">
        <v>189</v>
      </c>
      <c r="AU538" s="20" t="s">
        <v>126</v>
      </c>
      <c r="AY538" s="20" t="s">
        <v>188</v>
      </c>
      <c r="BE538" s="109">
        <f>IF(U538="základní",N538,0)</f>
        <v>0</v>
      </c>
      <c r="BF538" s="109">
        <f>IF(U538="snížená",N538,0)</f>
        <v>0</v>
      </c>
      <c r="BG538" s="109">
        <f>IF(U538="zákl. přenesená",N538,0)</f>
        <v>0</v>
      </c>
      <c r="BH538" s="109">
        <f>IF(U538="sníž. přenesená",N538,0)</f>
        <v>0</v>
      </c>
      <c r="BI538" s="109">
        <f>IF(U538="nulová",N538,0)</f>
        <v>0</v>
      </c>
      <c r="BJ538" s="20" t="s">
        <v>94</v>
      </c>
      <c r="BK538" s="109">
        <f>ROUND(L538*K538,2)</f>
        <v>0</v>
      </c>
      <c r="BL538" s="20" t="s">
        <v>271</v>
      </c>
      <c r="BM538" s="20" t="s">
        <v>937</v>
      </c>
    </row>
    <row r="539" spans="2:65" s="11" customFormat="1" ht="22.5" customHeight="1">
      <c r="B539" s="179"/>
      <c r="C539" s="180"/>
      <c r="D539" s="180"/>
      <c r="E539" s="181" t="s">
        <v>5</v>
      </c>
      <c r="F539" s="276" t="s">
        <v>938</v>
      </c>
      <c r="G539" s="277"/>
      <c r="H539" s="277"/>
      <c r="I539" s="277"/>
      <c r="J539" s="180"/>
      <c r="K539" s="182" t="s">
        <v>5</v>
      </c>
      <c r="L539" s="180"/>
      <c r="M539" s="180"/>
      <c r="N539" s="180"/>
      <c r="O539" s="180"/>
      <c r="P539" s="180"/>
      <c r="Q539" s="180"/>
      <c r="R539" s="183"/>
      <c r="T539" s="184"/>
      <c r="U539" s="180"/>
      <c r="V539" s="180"/>
      <c r="W539" s="180"/>
      <c r="X539" s="180"/>
      <c r="Y539" s="180"/>
      <c r="Z539" s="180"/>
      <c r="AA539" s="185"/>
      <c r="AT539" s="186" t="s">
        <v>196</v>
      </c>
      <c r="AU539" s="186" t="s">
        <v>126</v>
      </c>
      <c r="AV539" s="11" t="s">
        <v>94</v>
      </c>
      <c r="AW539" s="11" t="s">
        <v>42</v>
      </c>
      <c r="AX539" s="11" t="s">
        <v>86</v>
      </c>
      <c r="AY539" s="186" t="s">
        <v>188</v>
      </c>
    </row>
    <row r="540" spans="2:65" s="10" customFormat="1" ht="22.5" customHeight="1">
      <c r="B540" s="171"/>
      <c r="C540" s="172"/>
      <c r="D540" s="172"/>
      <c r="E540" s="173" t="s">
        <v>5</v>
      </c>
      <c r="F540" s="268" t="s">
        <v>939</v>
      </c>
      <c r="G540" s="269"/>
      <c r="H540" s="269"/>
      <c r="I540" s="269"/>
      <c r="J540" s="172"/>
      <c r="K540" s="174">
        <v>97.33</v>
      </c>
      <c r="L540" s="172"/>
      <c r="M540" s="172"/>
      <c r="N540" s="172"/>
      <c r="O540" s="172"/>
      <c r="P540" s="172"/>
      <c r="Q540" s="172"/>
      <c r="R540" s="175"/>
      <c r="T540" s="176"/>
      <c r="U540" s="172"/>
      <c r="V540" s="172"/>
      <c r="W540" s="172"/>
      <c r="X540" s="172"/>
      <c r="Y540" s="172"/>
      <c r="Z540" s="172"/>
      <c r="AA540" s="177"/>
      <c r="AT540" s="178" t="s">
        <v>196</v>
      </c>
      <c r="AU540" s="178" t="s">
        <v>126</v>
      </c>
      <c r="AV540" s="10" t="s">
        <v>126</v>
      </c>
      <c r="AW540" s="10" t="s">
        <v>42</v>
      </c>
      <c r="AX540" s="10" t="s">
        <v>94</v>
      </c>
      <c r="AY540" s="178" t="s">
        <v>188</v>
      </c>
    </row>
    <row r="541" spans="2:65" s="1" customFormat="1" ht="22.5" customHeight="1">
      <c r="B541" s="135"/>
      <c r="C541" s="164" t="s">
        <v>940</v>
      </c>
      <c r="D541" s="164" t="s">
        <v>189</v>
      </c>
      <c r="E541" s="165" t="s">
        <v>941</v>
      </c>
      <c r="F541" s="256" t="s">
        <v>942</v>
      </c>
      <c r="G541" s="256"/>
      <c r="H541" s="256"/>
      <c r="I541" s="256"/>
      <c r="J541" s="166" t="s">
        <v>348</v>
      </c>
      <c r="K541" s="167">
        <v>89.2</v>
      </c>
      <c r="L541" s="257">
        <v>0</v>
      </c>
      <c r="M541" s="257"/>
      <c r="N541" s="258">
        <f>ROUND(L541*K541,2)</f>
        <v>0</v>
      </c>
      <c r="O541" s="258"/>
      <c r="P541" s="258"/>
      <c r="Q541" s="258"/>
      <c r="R541" s="138"/>
      <c r="T541" s="168" t="s">
        <v>5</v>
      </c>
      <c r="U541" s="47" t="s">
        <v>51</v>
      </c>
      <c r="V541" s="39"/>
      <c r="W541" s="169">
        <f>V541*K541</f>
        <v>0</v>
      </c>
      <c r="X541" s="169">
        <v>1.0000000000000001E-5</v>
      </c>
      <c r="Y541" s="169">
        <f>X541*K541</f>
        <v>8.9200000000000011E-4</v>
      </c>
      <c r="Z541" s="169">
        <v>0</v>
      </c>
      <c r="AA541" s="170">
        <f>Z541*K541</f>
        <v>0</v>
      </c>
      <c r="AR541" s="20" t="s">
        <v>271</v>
      </c>
      <c r="AT541" s="20" t="s">
        <v>189</v>
      </c>
      <c r="AU541" s="20" t="s">
        <v>126</v>
      </c>
      <c r="AY541" s="20" t="s">
        <v>188</v>
      </c>
      <c r="BE541" s="109">
        <f>IF(U541="základní",N541,0)</f>
        <v>0</v>
      </c>
      <c r="BF541" s="109">
        <f>IF(U541="snížená",N541,0)</f>
        <v>0</v>
      </c>
      <c r="BG541" s="109">
        <f>IF(U541="zákl. přenesená",N541,0)</f>
        <v>0</v>
      </c>
      <c r="BH541" s="109">
        <f>IF(U541="sníž. přenesená",N541,0)</f>
        <v>0</v>
      </c>
      <c r="BI541" s="109">
        <f>IF(U541="nulová",N541,0)</f>
        <v>0</v>
      </c>
      <c r="BJ541" s="20" t="s">
        <v>94</v>
      </c>
      <c r="BK541" s="109">
        <f>ROUND(L541*K541,2)</f>
        <v>0</v>
      </c>
      <c r="BL541" s="20" t="s">
        <v>271</v>
      </c>
      <c r="BM541" s="20" t="s">
        <v>943</v>
      </c>
    </row>
    <row r="542" spans="2:65" s="11" customFormat="1" ht="22.5" customHeight="1">
      <c r="B542" s="179"/>
      <c r="C542" s="180"/>
      <c r="D542" s="180"/>
      <c r="E542" s="181" t="s">
        <v>5</v>
      </c>
      <c r="F542" s="276" t="s">
        <v>377</v>
      </c>
      <c r="G542" s="277"/>
      <c r="H542" s="277"/>
      <c r="I542" s="277"/>
      <c r="J542" s="180"/>
      <c r="K542" s="182" t="s">
        <v>5</v>
      </c>
      <c r="L542" s="180"/>
      <c r="M542" s="180"/>
      <c r="N542" s="180"/>
      <c r="O542" s="180"/>
      <c r="P542" s="180"/>
      <c r="Q542" s="180"/>
      <c r="R542" s="183"/>
      <c r="T542" s="184"/>
      <c r="U542" s="180"/>
      <c r="V542" s="180"/>
      <c r="W542" s="180"/>
      <c r="X542" s="180"/>
      <c r="Y542" s="180"/>
      <c r="Z542" s="180"/>
      <c r="AA542" s="185"/>
      <c r="AT542" s="186" t="s">
        <v>196</v>
      </c>
      <c r="AU542" s="186" t="s">
        <v>126</v>
      </c>
      <c r="AV542" s="11" t="s">
        <v>94</v>
      </c>
      <c r="AW542" s="11" t="s">
        <v>42</v>
      </c>
      <c r="AX542" s="11" t="s">
        <v>86</v>
      </c>
      <c r="AY542" s="186" t="s">
        <v>188</v>
      </c>
    </row>
    <row r="543" spans="2:65" s="10" customFormat="1" ht="22.5" customHeight="1">
      <c r="B543" s="171"/>
      <c r="C543" s="172"/>
      <c r="D543" s="172"/>
      <c r="E543" s="173" t="s">
        <v>5</v>
      </c>
      <c r="F543" s="268" t="s">
        <v>944</v>
      </c>
      <c r="G543" s="269"/>
      <c r="H543" s="269"/>
      <c r="I543" s="269"/>
      <c r="J543" s="172"/>
      <c r="K543" s="174">
        <v>17.600000000000001</v>
      </c>
      <c r="L543" s="172"/>
      <c r="M543" s="172"/>
      <c r="N543" s="172"/>
      <c r="O543" s="172"/>
      <c r="P543" s="172"/>
      <c r="Q543" s="172"/>
      <c r="R543" s="175"/>
      <c r="T543" s="176"/>
      <c r="U543" s="172"/>
      <c r="V543" s="172"/>
      <c r="W543" s="172"/>
      <c r="X543" s="172"/>
      <c r="Y543" s="172"/>
      <c r="Z543" s="172"/>
      <c r="AA543" s="177"/>
      <c r="AT543" s="178" t="s">
        <v>196</v>
      </c>
      <c r="AU543" s="178" t="s">
        <v>126</v>
      </c>
      <c r="AV543" s="10" t="s">
        <v>126</v>
      </c>
      <c r="AW543" s="10" t="s">
        <v>42</v>
      </c>
      <c r="AX543" s="10" t="s">
        <v>86</v>
      </c>
      <c r="AY543" s="178" t="s">
        <v>188</v>
      </c>
    </row>
    <row r="544" spans="2:65" s="11" customFormat="1" ht="22.5" customHeight="1">
      <c r="B544" s="179"/>
      <c r="C544" s="180"/>
      <c r="D544" s="180"/>
      <c r="E544" s="181" t="s">
        <v>5</v>
      </c>
      <c r="F544" s="270" t="s">
        <v>379</v>
      </c>
      <c r="G544" s="271"/>
      <c r="H544" s="271"/>
      <c r="I544" s="271"/>
      <c r="J544" s="180"/>
      <c r="K544" s="182" t="s">
        <v>5</v>
      </c>
      <c r="L544" s="180"/>
      <c r="M544" s="180"/>
      <c r="N544" s="180"/>
      <c r="O544" s="180"/>
      <c r="P544" s="180"/>
      <c r="Q544" s="180"/>
      <c r="R544" s="183"/>
      <c r="T544" s="184"/>
      <c r="U544" s="180"/>
      <c r="V544" s="180"/>
      <c r="W544" s="180"/>
      <c r="X544" s="180"/>
      <c r="Y544" s="180"/>
      <c r="Z544" s="180"/>
      <c r="AA544" s="185"/>
      <c r="AT544" s="186" t="s">
        <v>196</v>
      </c>
      <c r="AU544" s="186" t="s">
        <v>126</v>
      </c>
      <c r="AV544" s="11" t="s">
        <v>94</v>
      </c>
      <c r="AW544" s="11" t="s">
        <v>42</v>
      </c>
      <c r="AX544" s="11" t="s">
        <v>86</v>
      </c>
      <c r="AY544" s="186" t="s">
        <v>188</v>
      </c>
    </row>
    <row r="545" spans="2:65" s="10" customFormat="1" ht="22.5" customHeight="1">
      <c r="B545" s="171"/>
      <c r="C545" s="172"/>
      <c r="D545" s="172"/>
      <c r="E545" s="173" t="s">
        <v>5</v>
      </c>
      <c r="F545" s="268" t="s">
        <v>945</v>
      </c>
      <c r="G545" s="269"/>
      <c r="H545" s="269"/>
      <c r="I545" s="269"/>
      <c r="J545" s="172"/>
      <c r="K545" s="174">
        <v>19.100000000000001</v>
      </c>
      <c r="L545" s="172"/>
      <c r="M545" s="172"/>
      <c r="N545" s="172"/>
      <c r="O545" s="172"/>
      <c r="P545" s="172"/>
      <c r="Q545" s="172"/>
      <c r="R545" s="175"/>
      <c r="T545" s="176"/>
      <c r="U545" s="172"/>
      <c r="V545" s="172"/>
      <c r="W545" s="172"/>
      <c r="X545" s="172"/>
      <c r="Y545" s="172"/>
      <c r="Z545" s="172"/>
      <c r="AA545" s="177"/>
      <c r="AT545" s="178" t="s">
        <v>196</v>
      </c>
      <c r="AU545" s="178" t="s">
        <v>126</v>
      </c>
      <c r="AV545" s="10" t="s">
        <v>126</v>
      </c>
      <c r="AW545" s="10" t="s">
        <v>42</v>
      </c>
      <c r="AX545" s="10" t="s">
        <v>86</v>
      </c>
      <c r="AY545" s="178" t="s">
        <v>188</v>
      </c>
    </row>
    <row r="546" spans="2:65" s="11" customFormat="1" ht="22.5" customHeight="1">
      <c r="B546" s="179"/>
      <c r="C546" s="180"/>
      <c r="D546" s="180"/>
      <c r="E546" s="181" t="s">
        <v>5</v>
      </c>
      <c r="F546" s="270" t="s">
        <v>381</v>
      </c>
      <c r="G546" s="271"/>
      <c r="H546" s="271"/>
      <c r="I546" s="271"/>
      <c r="J546" s="180"/>
      <c r="K546" s="182" t="s">
        <v>5</v>
      </c>
      <c r="L546" s="180"/>
      <c r="M546" s="180"/>
      <c r="N546" s="180"/>
      <c r="O546" s="180"/>
      <c r="P546" s="180"/>
      <c r="Q546" s="180"/>
      <c r="R546" s="183"/>
      <c r="T546" s="184"/>
      <c r="U546" s="180"/>
      <c r="V546" s="180"/>
      <c r="W546" s="180"/>
      <c r="X546" s="180"/>
      <c r="Y546" s="180"/>
      <c r="Z546" s="180"/>
      <c r="AA546" s="185"/>
      <c r="AT546" s="186" t="s">
        <v>196</v>
      </c>
      <c r="AU546" s="186" t="s">
        <v>126</v>
      </c>
      <c r="AV546" s="11" t="s">
        <v>94</v>
      </c>
      <c r="AW546" s="11" t="s">
        <v>42</v>
      </c>
      <c r="AX546" s="11" t="s">
        <v>86</v>
      </c>
      <c r="AY546" s="186" t="s">
        <v>188</v>
      </c>
    </row>
    <row r="547" spans="2:65" s="10" customFormat="1" ht="22.5" customHeight="1">
      <c r="B547" s="171"/>
      <c r="C547" s="172"/>
      <c r="D547" s="172"/>
      <c r="E547" s="173" t="s">
        <v>5</v>
      </c>
      <c r="F547" s="268" t="s">
        <v>946</v>
      </c>
      <c r="G547" s="269"/>
      <c r="H547" s="269"/>
      <c r="I547" s="269"/>
      <c r="J547" s="172"/>
      <c r="K547" s="174">
        <v>18.2</v>
      </c>
      <c r="L547" s="172"/>
      <c r="M547" s="172"/>
      <c r="N547" s="172"/>
      <c r="O547" s="172"/>
      <c r="P547" s="172"/>
      <c r="Q547" s="172"/>
      <c r="R547" s="175"/>
      <c r="T547" s="176"/>
      <c r="U547" s="172"/>
      <c r="V547" s="172"/>
      <c r="W547" s="172"/>
      <c r="X547" s="172"/>
      <c r="Y547" s="172"/>
      <c r="Z547" s="172"/>
      <c r="AA547" s="177"/>
      <c r="AT547" s="178" t="s">
        <v>196</v>
      </c>
      <c r="AU547" s="178" t="s">
        <v>126</v>
      </c>
      <c r="AV547" s="10" t="s">
        <v>126</v>
      </c>
      <c r="AW547" s="10" t="s">
        <v>42</v>
      </c>
      <c r="AX547" s="10" t="s">
        <v>86</v>
      </c>
      <c r="AY547" s="178" t="s">
        <v>188</v>
      </c>
    </row>
    <row r="548" spans="2:65" s="11" customFormat="1" ht="22.5" customHeight="1">
      <c r="B548" s="179"/>
      <c r="C548" s="180"/>
      <c r="D548" s="180"/>
      <c r="E548" s="181" t="s">
        <v>5</v>
      </c>
      <c r="F548" s="270" t="s">
        <v>383</v>
      </c>
      <c r="G548" s="271"/>
      <c r="H548" s="271"/>
      <c r="I548" s="271"/>
      <c r="J548" s="180"/>
      <c r="K548" s="182" t="s">
        <v>5</v>
      </c>
      <c r="L548" s="180"/>
      <c r="M548" s="180"/>
      <c r="N548" s="180"/>
      <c r="O548" s="180"/>
      <c r="P548" s="180"/>
      <c r="Q548" s="180"/>
      <c r="R548" s="183"/>
      <c r="T548" s="184"/>
      <c r="U548" s="180"/>
      <c r="V548" s="180"/>
      <c r="W548" s="180"/>
      <c r="X548" s="180"/>
      <c r="Y548" s="180"/>
      <c r="Z548" s="180"/>
      <c r="AA548" s="185"/>
      <c r="AT548" s="186" t="s">
        <v>196</v>
      </c>
      <c r="AU548" s="186" t="s">
        <v>126</v>
      </c>
      <c r="AV548" s="11" t="s">
        <v>94</v>
      </c>
      <c r="AW548" s="11" t="s">
        <v>42</v>
      </c>
      <c r="AX548" s="11" t="s">
        <v>86</v>
      </c>
      <c r="AY548" s="186" t="s">
        <v>188</v>
      </c>
    </row>
    <row r="549" spans="2:65" s="10" customFormat="1" ht="22.5" customHeight="1">
      <c r="B549" s="171"/>
      <c r="C549" s="172"/>
      <c r="D549" s="172"/>
      <c r="E549" s="173" t="s">
        <v>5</v>
      </c>
      <c r="F549" s="268" t="s">
        <v>947</v>
      </c>
      <c r="G549" s="269"/>
      <c r="H549" s="269"/>
      <c r="I549" s="269"/>
      <c r="J549" s="172"/>
      <c r="K549" s="174">
        <v>19</v>
      </c>
      <c r="L549" s="172"/>
      <c r="M549" s="172"/>
      <c r="N549" s="172"/>
      <c r="O549" s="172"/>
      <c r="P549" s="172"/>
      <c r="Q549" s="172"/>
      <c r="R549" s="175"/>
      <c r="T549" s="176"/>
      <c r="U549" s="172"/>
      <c r="V549" s="172"/>
      <c r="W549" s="172"/>
      <c r="X549" s="172"/>
      <c r="Y549" s="172"/>
      <c r="Z549" s="172"/>
      <c r="AA549" s="177"/>
      <c r="AT549" s="178" t="s">
        <v>196</v>
      </c>
      <c r="AU549" s="178" t="s">
        <v>126</v>
      </c>
      <c r="AV549" s="10" t="s">
        <v>126</v>
      </c>
      <c r="AW549" s="10" t="s">
        <v>42</v>
      </c>
      <c r="AX549" s="10" t="s">
        <v>86</v>
      </c>
      <c r="AY549" s="178" t="s">
        <v>188</v>
      </c>
    </row>
    <row r="550" spans="2:65" s="11" customFormat="1" ht="22.5" customHeight="1">
      <c r="B550" s="179"/>
      <c r="C550" s="180"/>
      <c r="D550" s="180"/>
      <c r="E550" s="181" t="s">
        <v>5</v>
      </c>
      <c r="F550" s="270" t="s">
        <v>391</v>
      </c>
      <c r="G550" s="271"/>
      <c r="H550" s="271"/>
      <c r="I550" s="271"/>
      <c r="J550" s="180"/>
      <c r="K550" s="182" t="s">
        <v>5</v>
      </c>
      <c r="L550" s="180"/>
      <c r="M550" s="180"/>
      <c r="N550" s="180"/>
      <c r="O550" s="180"/>
      <c r="P550" s="180"/>
      <c r="Q550" s="180"/>
      <c r="R550" s="183"/>
      <c r="T550" s="184"/>
      <c r="U550" s="180"/>
      <c r="V550" s="180"/>
      <c r="W550" s="180"/>
      <c r="X550" s="180"/>
      <c r="Y550" s="180"/>
      <c r="Z550" s="180"/>
      <c r="AA550" s="185"/>
      <c r="AT550" s="186" t="s">
        <v>196</v>
      </c>
      <c r="AU550" s="186" t="s">
        <v>126</v>
      </c>
      <c r="AV550" s="11" t="s">
        <v>94</v>
      </c>
      <c r="AW550" s="11" t="s">
        <v>42</v>
      </c>
      <c r="AX550" s="11" t="s">
        <v>86</v>
      </c>
      <c r="AY550" s="186" t="s">
        <v>188</v>
      </c>
    </row>
    <row r="551" spans="2:65" s="10" customFormat="1" ht="22.5" customHeight="1">
      <c r="B551" s="171"/>
      <c r="C551" s="172"/>
      <c r="D551" s="172"/>
      <c r="E551" s="173" t="s">
        <v>5</v>
      </c>
      <c r="F551" s="268" t="s">
        <v>948</v>
      </c>
      <c r="G551" s="269"/>
      <c r="H551" s="269"/>
      <c r="I551" s="269"/>
      <c r="J551" s="172"/>
      <c r="K551" s="174">
        <v>15.3</v>
      </c>
      <c r="L551" s="172"/>
      <c r="M551" s="172"/>
      <c r="N551" s="172"/>
      <c r="O551" s="172"/>
      <c r="P551" s="172"/>
      <c r="Q551" s="172"/>
      <c r="R551" s="175"/>
      <c r="T551" s="176"/>
      <c r="U551" s="172"/>
      <c r="V551" s="172"/>
      <c r="W551" s="172"/>
      <c r="X551" s="172"/>
      <c r="Y551" s="172"/>
      <c r="Z551" s="172"/>
      <c r="AA551" s="177"/>
      <c r="AT551" s="178" t="s">
        <v>196</v>
      </c>
      <c r="AU551" s="178" t="s">
        <v>126</v>
      </c>
      <c r="AV551" s="10" t="s">
        <v>126</v>
      </c>
      <c r="AW551" s="10" t="s">
        <v>42</v>
      </c>
      <c r="AX551" s="10" t="s">
        <v>86</v>
      </c>
      <c r="AY551" s="178" t="s">
        <v>188</v>
      </c>
    </row>
    <row r="552" spans="2:65" s="12" customFormat="1" ht="22.5" customHeight="1">
      <c r="B552" s="191"/>
      <c r="C552" s="192"/>
      <c r="D552" s="192"/>
      <c r="E552" s="193" t="s">
        <v>5</v>
      </c>
      <c r="F552" s="272" t="s">
        <v>265</v>
      </c>
      <c r="G552" s="273"/>
      <c r="H552" s="273"/>
      <c r="I552" s="273"/>
      <c r="J552" s="192"/>
      <c r="K552" s="194">
        <v>89.2</v>
      </c>
      <c r="L552" s="192"/>
      <c r="M552" s="192"/>
      <c r="N552" s="192"/>
      <c r="O552" s="192"/>
      <c r="P552" s="192"/>
      <c r="Q552" s="192"/>
      <c r="R552" s="195"/>
      <c r="T552" s="196"/>
      <c r="U552" s="192"/>
      <c r="V552" s="192"/>
      <c r="W552" s="192"/>
      <c r="X552" s="192"/>
      <c r="Y552" s="192"/>
      <c r="Z552" s="192"/>
      <c r="AA552" s="197"/>
      <c r="AT552" s="198" t="s">
        <v>196</v>
      </c>
      <c r="AU552" s="198" t="s">
        <v>126</v>
      </c>
      <c r="AV552" s="12" t="s">
        <v>193</v>
      </c>
      <c r="AW552" s="12" t="s">
        <v>42</v>
      </c>
      <c r="AX552" s="12" t="s">
        <v>94</v>
      </c>
      <c r="AY552" s="198" t="s">
        <v>188</v>
      </c>
    </row>
    <row r="553" spans="2:65" s="1" customFormat="1" ht="31.5" customHeight="1">
      <c r="B553" s="135"/>
      <c r="C553" s="187" t="s">
        <v>949</v>
      </c>
      <c r="D553" s="187" t="s">
        <v>239</v>
      </c>
      <c r="E553" s="188" t="s">
        <v>950</v>
      </c>
      <c r="F553" s="265" t="s">
        <v>951</v>
      </c>
      <c r="G553" s="265"/>
      <c r="H553" s="265"/>
      <c r="I553" s="265"/>
      <c r="J553" s="189" t="s">
        <v>348</v>
      </c>
      <c r="K553" s="190">
        <v>107.04</v>
      </c>
      <c r="L553" s="266">
        <v>0</v>
      </c>
      <c r="M553" s="266"/>
      <c r="N553" s="267">
        <f>ROUND(L553*K553,2)</f>
        <v>0</v>
      </c>
      <c r="O553" s="258"/>
      <c r="P553" s="258"/>
      <c r="Q553" s="258"/>
      <c r="R553" s="138"/>
      <c r="T553" s="168" t="s">
        <v>5</v>
      </c>
      <c r="U553" s="47" t="s">
        <v>51</v>
      </c>
      <c r="V553" s="39"/>
      <c r="W553" s="169">
        <f>V553*K553</f>
        <v>0</v>
      </c>
      <c r="X553" s="169">
        <v>2.2000000000000001E-4</v>
      </c>
      <c r="Y553" s="169">
        <f>X553*K553</f>
        <v>2.3548800000000002E-2</v>
      </c>
      <c r="Z553" s="169">
        <v>0</v>
      </c>
      <c r="AA553" s="170">
        <f>Z553*K553</f>
        <v>0</v>
      </c>
      <c r="AR553" s="20" t="s">
        <v>360</v>
      </c>
      <c r="AT553" s="20" t="s">
        <v>239</v>
      </c>
      <c r="AU553" s="20" t="s">
        <v>126</v>
      </c>
      <c r="AY553" s="20" t="s">
        <v>188</v>
      </c>
      <c r="BE553" s="109">
        <f>IF(U553="základní",N553,0)</f>
        <v>0</v>
      </c>
      <c r="BF553" s="109">
        <f>IF(U553="snížená",N553,0)</f>
        <v>0</v>
      </c>
      <c r="BG553" s="109">
        <f>IF(U553="zákl. přenesená",N553,0)</f>
        <v>0</v>
      </c>
      <c r="BH553" s="109">
        <f>IF(U553="sníž. přenesená",N553,0)</f>
        <v>0</v>
      </c>
      <c r="BI553" s="109">
        <f>IF(U553="nulová",N553,0)</f>
        <v>0</v>
      </c>
      <c r="BJ553" s="20" t="s">
        <v>94</v>
      </c>
      <c r="BK553" s="109">
        <f>ROUND(L553*K553,2)</f>
        <v>0</v>
      </c>
      <c r="BL553" s="20" t="s">
        <v>271</v>
      </c>
      <c r="BM553" s="20" t="s">
        <v>952</v>
      </c>
    </row>
    <row r="554" spans="2:65" s="1" customFormat="1" ht="31.5" customHeight="1">
      <c r="B554" s="135"/>
      <c r="C554" s="164" t="s">
        <v>953</v>
      </c>
      <c r="D554" s="164" t="s">
        <v>189</v>
      </c>
      <c r="E554" s="165" t="s">
        <v>954</v>
      </c>
      <c r="F554" s="256" t="s">
        <v>955</v>
      </c>
      <c r="G554" s="256"/>
      <c r="H554" s="256"/>
      <c r="I554" s="256"/>
      <c r="J554" s="166" t="s">
        <v>220</v>
      </c>
      <c r="K554" s="167">
        <v>30.5</v>
      </c>
      <c r="L554" s="257">
        <v>0</v>
      </c>
      <c r="M554" s="257"/>
      <c r="N554" s="258">
        <f>ROUND(L554*K554,2)</f>
        <v>0</v>
      </c>
      <c r="O554" s="258"/>
      <c r="P554" s="258"/>
      <c r="Q554" s="258"/>
      <c r="R554" s="138"/>
      <c r="T554" s="168" t="s">
        <v>5</v>
      </c>
      <c r="U554" s="47" t="s">
        <v>51</v>
      </c>
      <c r="V554" s="39"/>
      <c r="W554" s="169">
        <f>V554*K554</f>
        <v>0</v>
      </c>
      <c r="X554" s="169">
        <v>0</v>
      </c>
      <c r="Y554" s="169">
        <f>X554*K554</f>
        <v>0</v>
      </c>
      <c r="Z554" s="169">
        <v>2.5000000000000001E-3</v>
      </c>
      <c r="AA554" s="170">
        <f>Z554*K554</f>
        <v>7.6249999999999998E-2</v>
      </c>
      <c r="AR554" s="20" t="s">
        <v>271</v>
      </c>
      <c r="AT554" s="20" t="s">
        <v>189</v>
      </c>
      <c r="AU554" s="20" t="s">
        <v>126</v>
      </c>
      <c r="AY554" s="20" t="s">
        <v>188</v>
      </c>
      <c r="BE554" s="109">
        <f>IF(U554="základní",N554,0)</f>
        <v>0</v>
      </c>
      <c r="BF554" s="109">
        <f>IF(U554="snížená",N554,0)</f>
        <v>0</v>
      </c>
      <c r="BG554" s="109">
        <f>IF(U554="zákl. přenesená",N554,0)</f>
        <v>0</v>
      </c>
      <c r="BH554" s="109">
        <f>IF(U554="sníž. přenesená",N554,0)</f>
        <v>0</v>
      </c>
      <c r="BI554" s="109">
        <f>IF(U554="nulová",N554,0)</f>
        <v>0</v>
      </c>
      <c r="BJ554" s="20" t="s">
        <v>94</v>
      </c>
      <c r="BK554" s="109">
        <f>ROUND(L554*K554,2)</f>
        <v>0</v>
      </c>
      <c r="BL554" s="20" t="s">
        <v>271</v>
      </c>
      <c r="BM554" s="20" t="s">
        <v>956</v>
      </c>
    </row>
    <row r="555" spans="2:65" s="10" customFormat="1" ht="22.5" customHeight="1">
      <c r="B555" s="171"/>
      <c r="C555" s="172"/>
      <c r="D555" s="172"/>
      <c r="E555" s="173" t="s">
        <v>5</v>
      </c>
      <c r="F555" s="274" t="s">
        <v>957</v>
      </c>
      <c r="G555" s="275"/>
      <c r="H555" s="275"/>
      <c r="I555" s="275"/>
      <c r="J555" s="172"/>
      <c r="K555" s="174">
        <v>30.5</v>
      </c>
      <c r="L555" s="172"/>
      <c r="M555" s="172"/>
      <c r="N555" s="172"/>
      <c r="O555" s="172"/>
      <c r="P555" s="172"/>
      <c r="Q555" s="172"/>
      <c r="R555" s="175"/>
      <c r="T555" s="176"/>
      <c r="U555" s="172"/>
      <c r="V555" s="172"/>
      <c r="W555" s="172"/>
      <c r="X555" s="172"/>
      <c r="Y555" s="172"/>
      <c r="Z555" s="172"/>
      <c r="AA555" s="177"/>
      <c r="AT555" s="178" t="s">
        <v>196</v>
      </c>
      <c r="AU555" s="178" t="s">
        <v>126</v>
      </c>
      <c r="AV555" s="10" t="s">
        <v>126</v>
      </c>
      <c r="AW555" s="10" t="s">
        <v>42</v>
      </c>
      <c r="AX555" s="10" t="s">
        <v>94</v>
      </c>
      <c r="AY555" s="178" t="s">
        <v>188</v>
      </c>
    </row>
    <row r="556" spans="2:65" s="1" customFormat="1" ht="31.5" customHeight="1">
      <c r="B556" s="135"/>
      <c r="C556" s="164" t="s">
        <v>958</v>
      </c>
      <c r="D556" s="164" t="s">
        <v>189</v>
      </c>
      <c r="E556" s="165" t="s">
        <v>959</v>
      </c>
      <c r="F556" s="256" t="s">
        <v>960</v>
      </c>
      <c r="G556" s="256"/>
      <c r="H556" s="256"/>
      <c r="I556" s="256"/>
      <c r="J556" s="166" t="s">
        <v>208</v>
      </c>
      <c r="K556" s="167">
        <v>0.76500000000000001</v>
      </c>
      <c r="L556" s="257">
        <v>0</v>
      </c>
      <c r="M556" s="257"/>
      <c r="N556" s="258">
        <f>ROUND(L556*K556,2)</f>
        <v>0</v>
      </c>
      <c r="O556" s="258"/>
      <c r="P556" s="258"/>
      <c r="Q556" s="258"/>
      <c r="R556" s="138"/>
      <c r="T556" s="168" t="s">
        <v>5</v>
      </c>
      <c r="U556" s="47" t="s">
        <v>51</v>
      </c>
      <c r="V556" s="39"/>
      <c r="W556" s="169">
        <f>V556*K556</f>
        <v>0</v>
      </c>
      <c r="X556" s="169">
        <v>0</v>
      </c>
      <c r="Y556" s="169">
        <f>X556*K556</f>
        <v>0</v>
      </c>
      <c r="Z556" s="169">
        <v>0</v>
      </c>
      <c r="AA556" s="170">
        <f>Z556*K556</f>
        <v>0</v>
      </c>
      <c r="AR556" s="20" t="s">
        <v>271</v>
      </c>
      <c r="AT556" s="20" t="s">
        <v>189</v>
      </c>
      <c r="AU556" s="20" t="s">
        <v>126</v>
      </c>
      <c r="AY556" s="20" t="s">
        <v>188</v>
      </c>
      <c r="BE556" s="109">
        <f>IF(U556="základní",N556,0)</f>
        <v>0</v>
      </c>
      <c r="BF556" s="109">
        <f>IF(U556="snížená",N556,0)</f>
        <v>0</v>
      </c>
      <c r="BG556" s="109">
        <f>IF(U556="zákl. přenesená",N556,0)</f>
        <v>0</v>
      </c>
      <c r="BH556" s="109">
        <f>IF(U556="sníž. přenesená",N556,0)</f>
        <v>0</v>
      </c>
      <c r="BI556" s="109">
        <f>IF(U556="nulová",N556,0)</f>
        <v>0</v>
      </c>
      <c r="BJ556" s="20" t="s">
        <v>94</v>
      </c>
      <c r="BK556" s="109">
        <f>ROUND(L556*K556,2)</f>
        <v>0</v>
      </c>
      <c r="BL556" s="20" t="s">
        <v>271</v>
      </c>
      <c r="BM556" s="20" t="s">
        <v>961</v>
      </c>
    </row>
    <row r="557" spans="2:65" s="9" customFormat="1" ht="29.85" customHeight="1">
      <c r="B557" s="153"/>
      <c r="C557" s="154"/>
      <c r="D557" s="163" t="s">
        <v>158</v>
      </c>
      <c r="E557" s="163"/>
      <c r="F557" s="163"/>
      <c r="G557" s="163"/>
      <c r="H557" s="163"/>
      <c r="I557" s="163"/>
      <c r="J557" s="163"/>
      <c r="K557" s="163"/>
      <c r="L557" s="163"/>
      <c r="M557" s="163"/>
      <c r="N557" s="250">
        <f>BK557</f>
        <v>0</v>
      </c>
      <c r="O557" s="251"/>
      <c r="P557" s="251"/>
      <c r="Q557" s="251"/>
      <c r="R557" s="156"/>
      <c r="T557" s="157"/>
      <c r="U557" s="154"/>
      <c r="V557" s="154"/>
      <c r="W557" s="158">
        <f>SUM(W558:W589)</f>
        <v>0</v>
      </c>
      <c r="X557" s="154"/>
      <c r="Y557" s="158">
        <f>SUM(Y558:Y589)</f>
        <v>1.5888304</v>
      </c>
      <c r="Z557" s="154"/>
      <c r="AA557" s="159">
        <f>SUM(AA558:AA589)</f>
        <v>0</v>
      </c>
      <c r="AR557" s="160" t="s">
        <v>126</v>
      </c>
      <c r="AT557" s="161" t="s">
        <v>85</v>
      </c>
      <c r="AU557" s="161" t="s">
        <v>94</v>
      </c>
      <c r="AY557" s="160" t="s">
        <v>188</v>
      </c>
      <c r="BK557" s="162">
        <f>SUM(BK558:BK589)</f>
        <v>0</v>
      </c>
    </row>
    <row r="558" spans="2:65" s="1" customFormat="1" ht="31.5" customHeight="1">
      <c r="B558" s="135"/>
      <c r="C558" s="164" t="s">
        <v>962</v>
      </c>
      <c r="D558" s="164" t="s">
        <v>189</v>
      </c>
      <c r="E558" s="165" t="s">
        <v>963</v>
      </c>
      <c r="F558" s="256" t="s">
        <v>964</v>
      </c>
      <c r="G558" s="256"/>
      <c r="H558" s="256"/>
      <c r="I558" s="256"/>
      <c r="J558" s="166" t="s">
        <v>220</v>
      </c>
      <c r="K558" s="167">
        <v>80.340999999999994</v>
      </c>
      <c r="L558" s="257">
        <v>0</v>
      </c>
      <c r="M558" s="257"/>
      <c r="N558" s="258">
        <f>ROUND(L558*K558,2)</f>
        <v>0</v>
      </c>
      <c r="O558" s="258"/>
      <c r="P558" s="258"/>
      <c r="Q558" s="258"/>
      <c r="R558" s="138"/>
      <c r="T558" s="168" t="s">
        <v>5</v>
      </c>
      <c r="U558" s="47" t="s">
        <v>51</v>
      </c>
      <c r="V558" s="39"/>
      <c r="W558" s="169">
        <f>V558*K558</f>
        <v>0</v>
      </c>
      <c r="X558" s="169">
        <v>3.0000000000000001E-3</v>
      </c>
      <c r="Y558" s="169">
        <f>X558*K558</f>
        <v>0.24102299999999999</v>
      </c>
      <c r="Z558" s="169">
        <v>0</v>
      </c>
      <c r="AA558" s="170">
        <f>Z558*K558</f>
        <v>0</v>
      </c>
      <c r="AR558" s="20" t="s">
        <v>271</v>
      </c>
      <c r="AT558" s="20" t="s">
        <v>189</v>
      </c>
      <c r="AU558" s="20" t="s">
        <v>126</v>
      </c>
      <c r="AY558" s="20" t="s">
        <v>188</v>
      </c>
      <c r="BE558" s="109">
        <f>IF(U558="základní",N558,0)</f>
        <v>0</v>
      </c>
      <c r="BF558" s="109">
        <f>IF(U558="snížená",N558,0)</f>
        <v>0</v>
      </c>
      <c r="BG558" s="109">
        <f>IF(U558="zákl. přenesená",N558,0)</f>
        <v>0</v>
      </c>
      <c r="BH558" s="109">
        <f>IF(U558="sníž. přenesená",N558,0)</f>
        <v>0</v>
      </c>
      <c r="BI558" s="109">
        <f>IF(U558="nulová",N558,0)</f>
        <v>0</v>
      </c>
      <c r="BJ558" s="20" t="s">
        <v>94</v>
      </c>
      <c r="BK558" s="109">
        <f>ROUND(L558*K558,2)</f>
        <v>0</v>
      </c>
      <c r="BL558" s="20" t="s">
        <v>271</v>
      </c>
      <c r="BM558" s="20" t="s">
        <v>965</v>
      </c>
    </row>
    <row r="559" spans="2:65" s="11" customFormat="1" ht="22.5" customHeight="1">
      <c r="B559" s="179"/>
      <c r="C559" s="180"/>
      <c r="D559" s="180"/>
      <c r="E559" s="181" t="s">
        <v>5</v>
      </c>
      <c r="F559" s="276" t="s">
        <v>385</v>
      </c>
      <c r="G559" s="277"/>
      <c r="H559" s="277"/>
      <c r="I559" s="277"/>
      <c r="J559" s="180"/>
      <c r="K559" s="182" t="s">
        <v>5</v>
      </c>
      <c r="L559" s="180"/>
      <c r="M559" s="180"/>
      <c r="N559" s="180"/>
      <c r="O559" s="180"/>
      <c r="P559" s="180"/>
      <c r="Q559" s="180"/>
      <c r="R559" s="183"/>
      <c r="T559" s="184"/>
      <c r="U559" s="180"/>
      <c r="V559" s="180"/>
      <c r="W559" s="180"/>
      <c r="X559" s="180"/>
      <c r="Y559" s="180"/>
      <c r="Z559" s="180"/>
      <c r="AA559" s="185"/>
      <c r="AT559" s="186" t="s">
        <v>196</v>
      </c>
      <c r="AU559" s="186" t="s">
        <v>126</v>
      </c>
      <c r="AV559" s="11" t="s">
        <v>94</v>
      </c>
      <c r="AW559" s="11" t="s">
        <v>42</v>
      </c>
      <c r="AX559" s="11" t="s">
        <v>86</v>
      </c>
      <c r="AY559" s="186" t="s">
        <v>188</v>
      </c>
    </row>
    <row r="560" spans="2:65" s="10" customFormat="1" ht="22.5" customHeight="1">
      <c r="B560" s="171"/>
      <c r="C560" s="172"/>
      <c r="D560" s="172"/>
      <c r="E560" s="173" t="s">
        <v>5</v>
      </c>
      <c r="F560" s="268" t="s">
        <v>966</v>
      </c>
      <c r="G560" s="269"/>
      <c r="H560" s="269"/>
      <c r="I560" s="269"/>
      <c r="J560" s="172"/>
      <c r="K560" s="174">
        <v>10.95</v>
      </c>
      <c r="L560" s="172"/>
      <c r="M560" s="172"/>
      <c r="N560" s="172"/>
      <c r="O560" s="172"/>
      <c r="P560" s="172"/>
      <c r="Q560" s="172"/>
      <c r="R560" s="175"/>
      <c r="T560" s="176"/>
      <c r="U560" s="172"/>
      <c r="V560" s="172"/>
      <c r="W560" s="172"/>
      <c r="X560" s="172"/>
      <c r="Y560" s="172"/>
      <c r="Z560" s="172"/>
      <c r="AA560" s="177"/>
      <c r="AT560" s="178" t="s">
        <v>196</v>
      </c>
      <c r="AU560" s="178" t="s">
        <v>126</v>
      </c>
      <c r="AV560" s="10" t="s">
        <v>126</v>
      </c>
      <c r="AW560" s="10" t="s">
        <v>42</v>
      </c>
      <c r="AX560" s="10" t="s">
        <v>86</v>
      </c>
      <c r="AY560" s="178" t="s">
        <v>188</v>
      </c>
    </row>
    <row r="561" spans="2:65" s="11" customFormat="1" ht="22.5" customHeight="1">
      <c r="B561" s="179"/>
      <c r="C561" s="180"/>
      <c r="D561" s="180"/>
      <c r="E561" s="181" t="s">
        <v>5</v>
      </c>
      <c r="F561" s="270" t="s">
        <v>389</v>
      </c>
      <c r="G561" s="271"/>
      <c r="H561" s="271"/>
      <c r="I561" s="271"/>
      <c r="J561" s="180"/>
      <c r="K561" s="182" t="s">
        <v>5</v>
      </c>
      <c r="L561" s="180"/>
      <c r="M561" s="180"/>
      <c r="N561" s="180"/>
      <c r="O561" s="180"/>
      <c r="P561" s="180"/>
      <c r="Q561" s="180"/>
      <c r="R561" s="183"/>
      <c r="T561" s="184"/>
      <c r="U561" s="180"/>
      <c r="V561" s="180"/>
      <c r="W561" s="180"/>
      <c r="X561" s="180"/>
      <c r="Y561" s="180"/>
      <c r="Z561" s="180"/>
      <c r="AA561" s="185"/>
      <c r="AT561" s="186" t="s">
        <v>196</v>
      </c>
      <c r="AU561" s="186" t="s">
        <v>126</v>
      </c>
      <c r="AV561" s="11" t="s">
        <v>94</v>
      </c>
      <c r="AW561" s="11" t="s">
        <v>42</v>
      </c>
      <c r="AX561" s="11" t="s">
        <v>86</v>
      </c>
      <c r="AY561" s="186" t="s">
        <v>188</v>
      </c>
    </row>
    <row r="562" spans="2:65" s="10" customFormat="1" ht="31.5" customHeight="1">
      <c r="B562" s="171"/>
      <c r="C562" s="172"/>
      <c r="D562" s="172"/>
      <c r="E562" s="173" t="s">
        <v>5</v>
      </c>
      <c r="F562" s="268" t="s">
        <v>967</v>
      </c>
      <c r="G562" s="269"/>
      <c r="H562" s="269"/>
      <c r="I562" s="269"/>
      <c r="J562" s="172"/>
      <c r="K562" s="174">
        <v>48.198</v>
      </c>
      <c r="L562" s="172"/>
      <c r="M562" s="172"/>
      <c r="N562" s="172"/>
      <c r="O562" s="172"/>
      <c r="P562" s="172"/>
      <c r="Q562" s="172"/>
      <c r="R562" s="175"/>
      <c r="T562" s="176"/>
      <c r="U562" s="172"/>
      <c r="V562" s="172"/>
      <c r="W562" s="172"/>
      <c r="X562" s="172"/>
      <c r="Y562" s="172"/>
      <c r="Z562" s="172"/>
      <c r="AA562" s="177"/>
      <c r="AT562" s="178" t="s">
        <v>196</v>
      </c>
      <c r="AU562" s="178" t="s">
        <v>126</v>
      </c>
      <c r="AV562" s="10" t="s">
        <v>126</v>
      </c>
      <c r="AW562" s="10" t="s">
        <v>42</v>
      </c>
      <c r="AX562" s="10" t="s">
        <v>86</v>
      </c>
      <c r="AY562" s="178" t="s">
        <v>188</v>
      </c>
    </row>
    <row r="563" spans="2:65" s="11" customFormat="1" ht="22.5" customHeight="1">
      <c r="B563" s="179"/>
      <c r="C563" s="180"/>
      <c r="D563" s="180"/>
      <c r="E563" s="181" t="s">
        <v>5</v>
      </c>
      <c r="F563" s="270" t="s">
        <v>395</v>
      </c>
      <c r="G563" s="271"/>
      <c r="H563" s="271"/>
      <c r="I563" s="271"/>
      <c r="J563" s="180"/>
      <c r="K563" s="182" t="s">
        <v>5</v>
      </c>
      <c r="L563" s="180"/>
      <c r="M563" s="180"/>
      <c r="N563" s="180"/>
      <c r="O563" s="180"/>
      <c r="P563" s="180"/>
      <c r="Q563" s="180"/>
      <c r="R563" s="183"/>
      <c r="T563" s="184"/>
      <c r="U563" s="180"/>
      <c r="V563" s="180"/>
      <c r="W563" s="180"/>
      <c r="X563" s="180"/>
      <c r="Y563" s="180"/>
      <c r="Z563" s="180"/>
      <c r="AA563" s="185"/>
      <c r="AT563" s="186" t="s">
        <v>196</v>
      </c>
      <c r="AU563" s="186" t="s">
        <v>126</v>
      </c>
      <c r="AV563" s="11" t="s">
        <v>94</v>
      </c>
      <c r="AW563" s="11" t="s">
        <v>42</v>
      </c>
      <c r="AX563" s="11" t="s">
        <v>86</v>
      </c>
      <c r="AY563" s="186" t="s">
        <v>188</v>
      </c>
    </row>
    <row r="564" spans="2:65" s="10" customFormat="1" ht="31.5" customHeight="1">
      <c r="B564" s="171"/>
      <c r="C564" s="172"/>
      <c r="D564" s="172"/>
      <c r="E564" s="173" t="s">
        <v>5</v>
      </c>
      <c r="F564" s="268" t="s">
        <v>968</v>
      </c>
      <c r="G564" s="269"/>
      <c r="H564" s="269"/>
      <c r="I564" s="269"/>
      <c r="J564" s="172"/>
      <c r="K564" s="174">
        <v>21.193000000000001</v>
      </c>
      <c r="L564" s="172"/>
      <c r="M564" s="172"/>
      <c r="N564" s="172"/>
      <c r="O564" s="172"/>
      <c r="P564" s="172"/>
      <c r="Q564" s="172"/>
      <c r="R564" s="175"/>
      <c r="T564" s="176"/>
      <c r="U564" s="172"/>
      <c r="V564" s="172"/>
      <c r="W564" s="172"/>
      <c r="X564" s="172"/>
      <c r="Y564" s="172"/>
      <c r="Z564" s="172"/>
      <c r="AA564" s="177"/>
      <c r="AT564" s="178" t="s">
        <v>196</v>
      </c>
      <c r="AU564" s="178" t="s">
        <v>126</v>
      </c>
      <c r="AV564" s="10" t="s">
        <v>126</v>
      </c>
      <c r="AW564" s="10" t="s">
        <v>42</v>
      </c>
      <c r="AX564" s="10" t="s">
        <v>86</v>
      </c>
      <c r="AY564" s="178" t="s">
        <v>188</v>
      </c>
    </row>
    <row r="565" spans="2:65" s="12" customFormat="1" ht="22.5" customHeight="1">
      <c r="B565" s="191"/>
      <c r="C565" s="192"/>
      <c r="D565" s="192"/>
      <c r="E565" s="193" t="s">
        <v>5</v>
      </c>
      <c r="F565" s="272" t="s">
        <v>265</v>
      </c>
      <c r="G565" s="273"/>
      <c r="H565" s="273"/>
      <c r="I565" s="273"/>
      <c r="J565" s="192"/>
      <c r="K565" s="194">
        <v>80.340999999999994</v>
      </c>
      <c r="L565" s="192"/>
      <c r="M565" s="192"/>
      <c r="N565" s="192"/>
      <c r="O565" s="192"/>
      <c r="P565" s="192"/>
      <c r="Q565" s="192"/>
      <c r="R565" s="195"/>
      <c r="T565" s="196"/>
      <c r="U565" s="192"/>
      <c r="V565" s="192"/>
      <c r="W565" s="192"/>
      <c r="X565" s="192"/>
      <c r="Y565" s="192"/>
      <c r="Z565" s="192"/>
      <c r="AA565" s="197"/>
      <c r="AT565" s="198" t="s">
        <v>196</v>
      </c>
      <c r="AU565" s="198" t="s">
        <v>126</v>
      </c>
      <c r="AV565" s="12" t="s">
        <v>193</v>
      </c>
      <c r="AW565" s="12" t="s">
        <v>42</v>
      </c>
      <c r="AX565" s="12" t="s">
        <v>94</v>
      </c>
      <c r="AY565" s="198" t="s">
        <v>188</v>
      </c>
    </row>
    <row r="566" spans="2:65" s="1" customFormat="1" ht="31.5" customHeight="1">
      <c r="B566" s="135"/>
      <c r="C566" s="187" t="s">
        <v>969</v>
      </c>
      <c r="D566" s="187" t="s">
        <v>239</v>
      </c>
      <c r="E566" s="188" t="s">
        <v>970</v>
      </c>
      <c r="F566" s="265" t="s">
        <v>971</v>
      </c>
      <c r="G566" s="265"/>
      <c r="H566" s="265"/>
      <c r="I566" s="265"/>
      <c r="J566" s="189" t="s">
        <v>220</v>
      </c>
      <c r="K566" s="190">
        <v>84.358000000000004</v>
      </c>
      <c r="L566" s="266">
        <v>0</v>
      </c>
      <c r="M566" s="266"/>
      <c r="N566" s="267">
        <f>ROUND(L566*K566,2)</f>
        <v>0</v>
      </c>
      <c r="O566" s="258"/>
      <c r="P566" s="258"/>
      <c r="Q566" s="258"/>
      <c r="R566" s="138"/>
      <c r="T566" s="168" t="s">
        <v>5</v>
      </c>
      <c r="U566" s="47" t="s">
        <v>51</v>
      </c>
      <c r="V566" s="39"/>
      <c r="W566" s="169">
        <f>V566*K566</f>
        <v>0</v>
      </c>
      <c r="X566" s="169">
        <v>1.26E-2</v>
      </c>
      <c r="Y566" s="169">
        <f>X566*K566</f>
        <v>1.0629108</v>
      </c>
      <c r="Z566" s="169">
        <v>0</v>
      </c>
      <c r="AA566" s="170">
        <f>Z566*K566</f>
        <v>0</v>
      </c>
      <c r="AR566" s="20" t="s">
        <v>360</v>
      </c>
      <c r="AT566" s="20" t="s">
        <v>239</v>
      </c>
      <c r="AU566" s="20" t="s">
        <v>126</v>
      </c>
      <c r="AY566" s="20" t="s">
        <v>188</v>
      </c>
      <c r="BE566" s="109">
        <f>IF(U566="základní",N566,0)</f>
        <v>0</v>
      </c>
      <c r="BF566" s="109">
        <f>IF(U566="snížená",N566,0)</f>
        <v>0</v>
      </c>
      <c r="BG566" s="109">
        <f>IF(U566="zákl. přenesená",N566,0)</f>
        <v>0</v>
      </c>
      <c r="BH566" s="109">
        <f>IF(U566="sníž. přenesená",N566,0)</f>
        <v>0</v>
      </c>
      <c r="BI566" s="109">
        <f>IF(U566="nulová",N566,0)</f>
        <v>0</v>
      </c>
      <c r="BJ566" s="20" t="s">
        <v>94</v>
      </c>
      <c r="BK566" s="109">
        <f>ROUND(L566*K566,2)</f>
        <v>0</v>
      </c>
      <c r="BL566" s="20" t="s">
        <v>271</v>
      </c>
      <c r="BM566" s="20" t="s">
        <v>972</v>
      </c>
    </row>
    <row r="567" spans="2:65" s="1" customFormat="1" ht="31.5" customHeight="1">
      <c r="B567" s="135"/>
      <c r="C567" s="164" t="s">
        <v>973</v>
      </c>
      <c r="D567" s="164" t="s">
        <v>189</v>
      </c>
      <c r="E567" s="165" t="s">
        <v>974</v>
      </c>
      <c r="F567" s="256" t="s">
        <v>975</v>
      </c>
      <c r="G567" s="256"/>
      <c r="H567" s="256"/>
      <c r="I567" s="256"/>
      <c r="J567" s="166" t="s">
        <v>220</v>
      </c>
      <c r="K567" s="167">
        <v>17.327999999999999</v>
      </c>
      <c r="L567" s="257">
        <v>0</v>
      </c>
      <c r="M567" s="257"/>
      <c r="N567" s="258">
        <f>ROUND(L567*K567,2)</f>
        <v>0</v>
      </c>
      <c r="O567" s="258"/>
      <c r="P567" s="258"/>
      <c r="Q567" s="258"/>
      <c r="R567" s="138"/>
      <c r="T567" s="168" t="s">
        <v>5</v>
      </c>
      <c r="U567" s="47" t="s">
        <v>51</v>
      </c>
      <c r="V567" s="39"/>
      <c r="W567" s="169">
        <f>V567*K567</f>
        <v>0</v>
      </c>
      <c r="X567" s="169">
        <v>3.2499999999999999E-3</v>
      </c>
      <c r="Y567" s="169">
        <f>X567*K567</f>
        <v>5.6315999999999998E-2</v>
      </c>
      <c r="Z567" s="169">
        <v>0</v>
      </c>
      <c r="AA567" s="170">
        <f>Z567*K567</f>
        <v>0</v>
      </c>
      <c r="AR567" s="20" t="s">
        <v>271</v>
      </c>
      <c r="AT567" s="20" t="s">
        <v>189</v>
      </c>
      <c r="AU567" s="20" t="s">
        <v>126</v>
      </c>
      <c r="AY567" s="20" t="s">
        <v>188</v>
      </c>
      <c r="BE567" s="109">
        <f>IF(U567="základní",N567,0)</f>
        <v>0</v>
      </c>
      <c r="BF567" s="109">
        <f>IF(U567="snížená",N567,0)</f>
        <v>0</v>
      </c>
      <c r="BG567" s="109">
        <f>IF(U567="zákl. přenesená",N567,0)</f>
        <v>0</v>
      </c>
      <c r="BH567" s="109">
        <f>IF(U567="sníž. přenesená",N567,0)</f>
        <v>0</v>
      </c>
      <c r="BI567" s="109">
        <f>IF(U567="nulová",N567,0)</f>
        <v>0</v>
      </c>
      <c r="BJ567" s="20" t="s">
        <v>94</v>
      </c>
      <c r="BK567" s="109">
        <f>ROUND(L567*K567,2)</f>
        <v>0</v>
      </c>
      <c r="BL567" s="20" t="s">
        <v>271</v>
      </c>
      <c r="BM567" s="20" t="s">
        <v>976</v>
      </c>
    </row>
    <row r="568" spans="2:65" s="11" customFormat="1" ht="22.5" customHeight="1">
      <c r="B568" s="179"/>
      <c r="C568" s="180"/>
      <c r="D568" s="180"/>
      <c r="E568" s="181" t="s">
        <v>5</v>
      </c>
      <c r="F568" s="276" t="s">
        <v>387</v>
      </c>
      <c r="G568" s="277"/>
      <c r="H568" s="277"/>
      <c r="I568" s="277"/>
      <c r="J568" s="180"/>
      <c r="K568" s="182" t="s">
        <v>5</v>
      </c>
      <c r="L568" s="180"/>
      <c r="M568" s="180"/>
      <c r="N568" s="180"/>
      <c r="O568" s="180"/>
      <c r="P568" s="180"/>
      <c r="Q568" s="180"/>
      <c r="R568" s="183"/>
      <c r="T568" s="184"/>
      <c r="U568" s="180"/>
      <c r="V568" s="180"/>
      <c r="W568" s="180"/>
      <c r="X568" s="180"/>
      <c r="Y568" s="180"/>
      <c r="Z568" s="180"/>
      <c r="AA568" s="185"/>
      <c r="AT568" s="186" t="s">
        <v>196</v>
      </c>
      <c r="AU568" s="186" t="s">
        <v>126</v>
      </c>
      <c r="AV568" s="11" t="s">
        <v>94</v>
      </c>
      <c r="AW568" s="11" t="s">
        <v>42</v>
      </c>
      <c r="AX568" s="11" t="s">
        <v>86</v>
      </c>
      <c r="AY568" s="186" t="s">
        <v>188</v>
      </c>
    </row>
    <row r="569" spans="2:65" s="10" customFormat="1" ht="22.5" customHeight="1">
      <c r="B569" s="171"/>
      <c r="C569" s="172"/>
      <c r="D569" s="172"/>
      <c r="E569" s="173" t="s">
        <v>5</v>
      </c>
      <c r="F569" s="268" t="s">
        <v>977</v>
      </c>
      <c r="G569" s="269"/>
      <c r="H569" s="269"/>
      <c r="I569" s="269"/>
      <c r="J569" s="172"/>
      <c r="K569" s="174">
        <v>17.327999999999999</v>
      </c>
      <c r="L569" s="172"/>
      <c r="M569" s="172"/>
      <c r="N569" s="172"/>
      <c r="O569" s="172"/>
      <c r="P569" s="172"/>
      <c r="Q569" s="172"/>
      <c r="R569" s="175"/>
      <c r="T569" s="176"/>
      <c r="U569" s="172"/>
      <c r="V569" s="172"/>
      <c r="W569" s="172"/>
      <c r="X569" s="172"/>
      <c r="Y569" s="172"/>
      <c r="Z569" s="172"/>
      <c r="AA569" s="177"/>
      <c r="AT569" s="178" t="s">
        <v>196</v>
      </c>
      <c r="AU569" s="178" t="s">
        <v>126</v>
      </c>
      <c r="AV569" s="10" t="s">
        <v>126</v>
      </c>
      <c r="AW569" s="10" t="s">
        <v>42</v>
      </c>
      <c r="AX569" s="10" t="s">
        <v>94</v>
      </c>
      <c r="AY569" s="178" t="s">
        <v>188</v>
      </c>
    </row>
    <row r="570" spans="2:65" s="1" customFormat="1" ht="22.5" customHeight="1">
      <c r="B570" s="135"/>
      <c r="C570" s="187" t="s">
        <v>978</v>
      </c>
      <c r="D570" s="187" t="s">
        <v>239</v>
      </c>
      <c r="E570" s="188" t="s">
        <v>979</v>
      </c>
      <c r="F570" s="265" t="s">
        <v>980</v>
      </c>
      <c r="G570" s="265"/>
      <c r="H570" s="265"/>
      <c r="I570" s="265"/>
      <c r="J570" s="189" t="s">
        <v>220</v>
      </c>
      <c r="K570" s="190">
        <v>18.193999999999999</v>
      </c>
      <c r="L570" s="266">
        <v>0</v>
      </c>
      <c r="M570" s="266"/>
      <c r="N570" s="267">
        <f>ROUND(L570*K570,2)</f>
        <v>0</v>
      </c>
      <c r="O570" s="258"/>
      <c r="P570" s="258"/>
      <c r="Q570" s="258"/>
      <c r="R570" s="138"/>
      <c r="T570" s="168" t="s">
        <v>5</v>
      </c>
      <c r="U570" s="47" t="s">
        <v>51</v>
      </c>
      <c r="V570" s="39"/>
      <c r="W570" s="169">
        <f>V570*K570</f>
        <v>0</v>
      </c>
      <c r="X570" s="169">
        <v>9.7999999999999997E-3</v>
      </c>
      <c r="Y570" s="169">
        <f>X570*K570</f>
        <v>0.17830119999999999</v>
      </c>
      <c r="Z570" s="169">
        <v>0</v>
      </c>
      <c r="AA570" s="170">
        <f>Z570*K570</f>
        <v>0</v>
      </c>
      <c r="AR570" s="20" t="s">
        <v>360</v>
      </c>
      <c r="AT570" s="20" t="s">
        <v>239</v>
      </c>
      <c r="AU570" s="20" t="s">
        <v>126</v>
      </c>
      <c r="AY570" s="20" t="s">
        <v>188</v>
      </c>
      <c r="BE570" s="109">
        <f>IF(U570="základní",N570,0)</f>
        <v>0</v>
      </c>
      <c r="BF570" s="109">
        <f>IF(U570="snížená",N570,0)</f>
        <v>0</v>
      </c>
      <c r="BG570" s="109">
        <f>IF(U570="zákl. přenesená",N570,0)</f>
        <v>0</v>
      </c>
      <c r="BH570" s="109">
        <f>IF(U570="sníž. přenesená",N570,0)</f>
        <v>0</v>
      </c>
      <c r="BI570" s="109">
        <f>IF(U570="nulová",N570,0)</f>
        <v>0</v>
      </c>
      <c r="BJ570" s="20" t="s">
        <v>94</v>
      </c>
      <c r="BK570" s="109">
        <f>ROUND(L570*K570,2)</f>
        <v>0</v>
      </c>
      <c r="BL570" s="20" t="s">
        <v>271</v>
      </c>
      <c r="BM570" s="20" t="s">
        <v>981</v>
      </c>
    </row>
    <row r="571" spans="2:65" s="1" customFormat="1" ht="31.5" customHeight="1">
      <c r="B571" s="135"/>
      <c r="C571" s="164" t="s">
        <v>982</v>
      </c>
      <c r="D571" s="164" t="s">
        <v>189</v>
      </c>
      <c r="E571" s="165" t="s">
        <v>983</v>
      </c>
      <c r="F571" s="256" t="s">
        <v>984</v>
      </c>
      <c r="G571" s="256"/>
      <c r="H571" s="256"/>
      <c r="I571" s="256"/>
      <c r="J571" s="166" t="s">
        <v>220</v>
      </c>
      <c r="K571" s="167">
        <v>0.33</v>
      </c>
      <c r="L571" s="257">
        <v>0</v>
      </c>
      <c r="M571" s="257"/>
      <c r="N571" s="258">
        <f>ROUND(L571*K571,2)</f>
        <v>0</v>
      </c>
      <c r="O571" s="258"/>
      <c r="P571" s="258"/>
      <c r="Q571" s="258"/>
      <c r="R571" s="138"/>
      <c r="T571" s="168" t="s">
        <v>5</v>
      </c>
      <c r="U571" s="47" t="s">
        <v>51</v>
      </c>
      <c r="V571" s="39"/>
      <c r="W571" s="169">
        <f>V571*K571</f>
        <v>0</v>
      </c>
      <c r="X571" s="169">
        <v>5.8E-4</v>
      </c>
      <c r="Y571" s="169">
        <f>X571*K571</f>
        <v>1.9140000000000002E-4</v>
      </c>
      <c r="Z571" s="169">
        <v>0</v>
      </c>
      <c r="AA571" s="170">
        <f>Z571*K571</f>
        <v>0</v>
      </c>
      <c r="AR571" s="20" t="s">
        <v>271</v>
      </c>
      <c r="AT571" s="20" t="s">
        <v>189</v>
      </c>
      <c r="AU571" s="20" t="s">
        <v>126</v>
      </c>
      <c r="AY571" s="20" t="s">
        <v>188</v>
      </c>
      <c r="BE571" s="109">
        <f>IF(U571="základní",N571,0)</f>
        <v>0</v>
      </c>
      <c r="BF571" s="109">
        <f>IF(U571="snížená",N571,0)</f>
        <v>0</v>
      </c>
      <c r="BG571" s="109">
        <f>IF(U571="zákl. přenesená",N571,0)</f>
        <v>0</v>
      </c>
      <c r="BH571" s="109">
        <f>IF(U571="sníž. přenesená",N571,0)</f>
        <v>0</v>
      </c>
      <c r="BI571" s="109">
        <f>IF(U571="nulová",N571,0)</f>
        <v>0</v>
      </c>
      <c r="BJ571" s="20" t="s">
        <v>94</v>
      </c>
      <c r="BK571" s="109">
        <f>ROUND(L571*K571,2)</f>
        <v>0</v>
      </c>
      <c r="BL571" s="20" t="s">
        <v>271</v>
      </c>
      <c r="BM571" s="20" t="s">
        <v>985</v>
      </c>
    </row>
    <row r="572" spans="2:65" s="11" customFormat="1" ht="22.5" customHeight="1">
      <c r="B572" s="179"/>
      <c r="C572" s="180"/>
      <c r="D572" s="180"/>
      <c r="E572" s="181" t="s">
        <v>5</v>
      </c>
      <c r="F572" s="276" t="s">
        <v>395</v>
      </c>
      <c r="G572" s="277"/>
      <c r="H572" s="277"/>
      <c r="I572" s="277"/>
      <c r="J572" s="180"/>
      <c r="K572" s="182" t="s">
        <v>5</v>
      </c>
      <c r="L572" s="180"/>
      <c r="M572" s="180"/>
      <c r="N572" s="180"/>
      <c r="O572" s="180"/>
      <c r="P572" s="180"/>
      <c r="Q572" s="180"/>
      <c r="R572" s="183"/>
      <c r="T572" s="184"/>
      <c r="U572" s="180"/>
      <c r="V572" s="180"/>
      <c r="W572" s="180"/>
      <c r="X572" s="180"/>
      <c r="Y572" s="180"/>
      <c r="Z572" s="180"/>
      <c r="AA572" s="185"/>
      <c r="AT572" s="186" t="s">
        <v>196</v>
      </c>
      <c r="AU572" s="186" t="s">
        <v>126</v>
      </c>
      <c r="AV572" s="11" t="s">
        <v>94</v>
      </c>
      <c r="AW572" s="11" t="s">
        <v>42</v>
      </c>
      <c r="AX572" s="11" t="s">
        <v>86</v>
      </c>
      <c r="AY572" s="186" t="s">
        <v>188</v>
      </c>
    </row>
    <row r="573" spans="2:65" s="10" customFormat="1" ht="22.5" customHeight="1">
      <c r="B573" s="171"/>
      <c r="C573" s="172"/>
      <c r="D573" s="172"/>
      <c r="E573" s="173" t="s">
        <v>5</v>
      </c>
      <c r="F573" s="268" t="s">
        <v>986</v>
      </c>
      <c r="G573" s="269"/>
      <c r="H573" s="269"/>
      <c r="I573" s="269"/>
      <c r="J573" s="172"/>
      <c r="K573" s="174">
        <v>0.33</v>
      </c>
      <c r="L573" s="172"/>
      <c r="M573" s="172"/>
      <c r="N573" s="172"/>
      <c r="O573" s="172"/>
      <c r="P573" s="172"/>
      <c r="Q573" s="172"/>
      <c r="R573" s="175"/>
      <c r="T573" s="176"/>
      <c r="U573" s="172"/>
      <c r="V573" s="172"/>
      <c r="W573" s="172"/>
      <c r="X573" s="172"/>
      <c r="Y573" s="172"/>
      <c r="Z573" s="172"/>
      <c r="AA573" s="177"/>
      <c r="AT573" s="178" t="s">
        <v>196</v>
      </c>
      <c r="AU573" s="178" t="s">
        <v>126</v>
      </c>
      <c r="AV573" s="10" t="s">
        <v>126</v>
      </c>
      <c r="AW573" s="10" t="s">
        <v>42</v>
      </c>
      <c r="AX573" s="10" t="s">
        <v>94</v>
      </c>
      <c r="AY573" s="178" t="s">
        <v>188</v>
      </c>
    </row>
    <row r="574" spans="2:65" s="1" customFormat="1" ht="31.5" customHeight="1">
      <c r="B574" s="135"/>
      <c r="C574" s="187" t="s">
        <v>987</v>
      </c>
      <c r="D574" s="187" t="s">
        <v>239</v>
      </c>
      <c r="E574" s="188" t="s">
        <v>988</v>
      </c>
      <c r="F574" s="265" t="s">
        <v>989</v>
      </c>
      <c r="G574" s="265"/>
      <c r="H574" s="265"/>
      <c r="I574" s="265"/>
      <c r="J574" s="189" t="s">
        <v>220</v>
      </c>
      <c r="K574" s="190">
        <v>0.33</v>
      </c>
      <c r="L574" s="266">
        <v>0</v>
      </c>
      <c r="M574" s="266"/>
      <c r="N574" s="267">
        <f>ROUND(L574*K574,2)</f>
        <v>0</v>
      </c>
      <c r="O574" s="258"/>
      <c r="P574" s="258"/>
      <c r="Q574" s="258"/>
      <c r="R574" s="138"/>
      <c r="T574" s="168" t="s">
        <v>5</v>
      </c>
      <c r="U574" s="47" t="s">
        <v>51</v>
      </c>
      <c r="V574" s="39"/>
      <c r="W574" s="169">
        <f>V574*K574</f>
        <v>0</v>
      </c>
      <c r="X574" s="169">
        <v>1.2E-2</v>
      </c>
      <c r="Y574" s="169">
        <f>X574*K574</f>
        <v>3.96E-3</v>
      </c>
      <c r="Z574" s="169">
        <v>0</v>
      </c>
      <c r="AA574" s="170">
        <f>Z574*K574</f>
        <v>0</v>
      </c>
      <c r="AR574" s="20" t="s">
        <v>360</v>
      </c>
      <c r="AT574" s="20" t="s">
        <v>239</v>
      </c>
      <c r="AU574" s="20" t="s">
        <v>126</v>
      </c>
      <c r="AY574" s="20" t="s">
        <v>188</v>
      </c>
      <c r="BE574" s="109">
        <f>IF(U574="základní",N574,0)</f>
        <v>0</v>
      </c>
      <c r="BF574" s="109">
        <f>IF(U574="snížená",N574,0)</f>
        <v>0</v>
      </c>
      <c r="BG574" s="109">
        <f>IF(U574="zákl. přenesená",N574,0)</f>
        <v>0</v>
      </c>
      <c r="BH574" s="109">
        <f>IF(U574="sníž. přenesená",N574,0)</f>
        <v>0</v>
      </c>
      <c r="BI574" s="109">
        <f>IF(U574="nulová",N574,0)</f>
        <v>0</v>
      </c>
      <c r="BJ574" s="20" t="s">
        <v>94</v>
      </c>
      <c r="BK574" s="109">
        <f>ROUND(L574*K574,2)</f>
        <v>0</v>
      </c>
      <c r="BL574" s="20" t="s">
        <v>271</v>
      </c>
      <c r="BM574" s="20" t="s">
        <v>990</v>
      </c>
    </row>
    <row r="575" spans="2:65" s="1" customFormat="1" ht="31.5" customHeight="1">
      <c r="B575" s="135"/>
      <c r="C575" s="164" t="s">
        <v>991</v>
      </c>
      <c r="D575" s="164" t="s">
        <v>189</v>
      </c>
      <c r="E575" s="165" t="s">
        <v>992</v>
      </c>
      <c r="F575" s="256" t="s">
        <v>993</v>
      </c>
      <c r="G575" s="256"/>
      <c r="H575" s="256"/>
      <c r="I575" s="256"/>
      <c r="J575" s="166" t="s">
        <v>220</v>
      </c>
      <c r="K575" s="167">
        <v>3.1</v>
      </c>
      <c r="L575" s="257">
        <v>0</v>
      </c>
      <c r="M575" s="257"/>
      <c r="N575" s="258">
        <f>ROUND(L575*K575,2)</f>
        <v>0</v>
      </c>
      <c r="O575" s="258"/>
      <c r="P575" s="258"/>
      <c r="Q575" s="258"/>
      <c r="R575" s="138"/>
      <c r="T575" s="168" t="s">
        <v>5</v>
      </c>
      <c r="U575" s="47" t="s">
        <v>51</v>
      </c>
      <c r="V575" s="39"/>
      <c r="W575" s="169">
        <f>V575*K575</f>
        <v>0</v>
      </c>
      <c r="X575" s="169">
        <v>5.1999999999999995E-4</v>
      </c>
      <c r="Y575" s="169">
        <f>X575*K575</f>
        <v>1.6119999999999999E-3</v>
      </c>
      <c r="Z575" s="169">
        <v>0</v>
      </c>
      <c r="AA575" s="170">
        <f>Z575*K575</f>
        <v>0</v>
      </c>
      <c r="AR575" s="20" t="s">
        <v>271</v>
      </c>
      <c r="AT575" s="20" t="s">
        <v>189</v>
      </c>
      <c r="AU575" s="20" t="s">
        <v>126</v>
      </c>
      <c r="AY575" s="20" t="s">
        <v>188</v>
      </c>
      <c r="BE575" s="109">
        <f>IF(U575="základní",N575,0)</f>
        <v>0</v>
      </c>
      <c r="BF575" s="109">
        <f>IF(U575="snížená",N575,0)</f>
        <v>0</v>
      </c>
      <c r="BG575" s="109">
        <f>IF(U575="zákl. přenesená",N575,0)</f>
        <v>0</v>
      </c>
      <c r="BH575" s="109">
        <f>IF(U575="sníž. přenesená",N575,0)</f>
        <v>0</v>
      </c>
      <c r="BI575" s="109">
        <f>IF(U575="nulová",N575,0)</f>
        <v>0</v>
      </c>
      <c r="BJ575" s="20" t="s">
        <v>94</v>
      </c>
      <c r="BK575" s="109">
        <f>ROUND(L575*K575,2)</f>
        <v>0</v>
      </c>
      <c r="BL575" s="20" t="s">
        <v>271</v>
      </c>
      <c r="BM575" s="20" t="s">
        <v>994</v>
      </c>
    </row>
    <row r="576" spans="2:65" s="11" customFormat="1" ht="22.5" customHeight="1">
      <c r="B576" s="179"/>
      <c r="C576" s="180"/>
      <c r="D576" s="180"/>
      <c r="E576" s="181" t="s">
        <v>5</v>
      </c>
      <c r="F576" s="276" t="s">
        <v>389</v>
      </c>
      <c r="G576" s="277"/>
      <c r="H576" s="277"/>
      <c r="I576" s="277"/>
      <c r="J576" s="180"/>
      <c r="K576" s="182" t="s">
        <v>5</v>
      </c>
      <c r="L576" s="180"/>
      <c r="M576" s="180"/>
      <c r="N576" s="180"/>
      <c r="O576" s="180"/>
      <c r="P576" s="180"/>
      <c r="Q576" s="180"/>
      <c r="R576" s="183"/>
      <c r="T576" s="184"/>
      <c r="U576" s="180"/>
      <c r="V576" s="180"/>
      <c r="W576" s="180"/>
      <c r="X576" s="180"/>
      <c r="Y576" s="180"/>
      <c r="Z576" s="180"/>
      <c r="AA576" s="185"/>
      <c r="AT576" s="186" t="s">
        <v>196</v>
      </c>
      <c r="AU576" s="186" t="s">
        <v>126</v>
      </c>
      <c r="AV576" s="11" t="s">
        <v>94</v>
      </c>
      <c r="AW576" s="11" t="s">
        <v>42</v>
      </c>
      <c r="AX576" s="11" t="s">
        <v>86</v>
      </c>
      <c r="AY576" s="186" t="s">
        <v>188</v>
      </c>
    </row>
    <row r="577" spans="2:65" s="10" customFormat="1" ht="22.5" customHeight="1">
      <c r="B577" s="171"/>
      <c r="C577" s="172"/>
      <c r="D577" s="172"/>
      <c r="E577" s="173" t="s">
        <v>5</v>
      </c>
      <c r="F577" s="268" t="s">
        <v>995</v>
      </c>
      <c r="G577" s="269"/>
      <c r="H577" s="269"/>
      <c r="I577" s="269"/>
      <c r="J577" s="172"/>
      <c r="K577" s="174">
        <v>3.1</v>
      </c>
      <c r="L577" s="172"/>
      <c r="M577" s="172"/>
      <c r="N577" s="172"/>
      <c r="O577" s="172"/>
      <c r="P577" s="172"/>
      <c r="Q577" s="172"/>
      <c r="R577" s="175"/>
      <c r="T577" s="176"/>
      <c r="U577" s="172"/>
      <c r="V577" s="172"/>
      <c r="W577" s="172"/>
      <c r="X577" s="172"/>
      <c r="Y577" s="172"/>
      <c r="Z577" s="172"/>
      <c r="AA577" s="177"/>
      <c r="AT577" s="178" t="s">
        <v>196</v>
      </c>
      <c r="AU577" s="178" t="s">
        <v>126</v>
      </c>
      <c r="AV577" s="10" t="s">
        <v>126</v>
      </c>
      <c r="AW577" s="10" t="s">
        <v>42</v>
      </c>
      <c r="AX577" s="10" t="s">
        <v>94</v>
      </c>
      <c r="AY577" s="178" t="s">
        <v>188</v>
      </c>
    </row>
    <row r="578" spans="2:65" s="1" customFormat="1" ht="31.5" customHeight="1">
      <c r="B578" s="135"/>
      <c r="C578" s="187" t="s">
        <v>996</v>
      </c>
      <c r="D578" s="187" t="s">
        <v>239</v>
      </c>
      <c r="E578" s="188" t="s">
        <v>988</v>
      </c>
      <c r="F578" s="265" t="s">
        <v>989</v>
      </c>
      <c r="G578" s="265"/>
      <c r="H578" s="265"/>
      <c r="I578" s="265"/>
      <c r="J578" s="189" t="s">
        <v>220</v>
      </c>
      <c r="K578" s="190">
        <v>3.1</v>
      </c>
      <c r="L578" s="266">
        <v>0</v>
      </c>
      <c r="M578" s="266"/>
      <c r="N578" s="267">
        <f>ROUND(L578*K578,2)</f>
        <v>0</v>
      </c>
      <c r="O578" s="258"/>
      <c r="P578" s="258"/>
      <c r="Q578" s="258"/>
      <c r="R578" s="138"/>
      <c r="T578" s="168" t="s">
        <v>5</v>
      </c>
      <c r="U578" s="47" t="s">
        <v>51</v>
      </c>
      <c r="V578" s="39"/>
      <c r="W578" s="169">
        <f>V578*K578</f>
        <v>0</v>
      </c>
      <c r="X578" s="169">
        <v>1.2E-2</v>
      </c>
      <c r="Y578" s="169">
        <f>X578*K578</f>
        <v>3.7200000000000004E-2</v>
      </c>
      <c r="Z578" s="169">
        <v>0</v>
      </c>
      <c r="AA578" s="170">
        <f>Z578*K578</f>
        <v>0</v>
      </c>
      <c r="AR578" s="20" t="s">
        <v>360</v>
      </c>
      <c r="AT578" s="20" t="s">
        <v>239</v>
      </c>
      <c r="AU578" s="20" t="s">
        <v>126</v>
      </c>
      <c r="AY578" s="20" t="s">
        <v>188</v>
      </c>
      <c r="BE578" s="109">
        <f>IF(U578="základní",N578,0)</f>
        <v>0</v>
      </c>
      <c r="BF578" s="109">
        <f>IF(U578="snížená",N578,0)</f>
        <v>0</v>
      </c>
      <c r="BG578" s="109">
        <f>IF(U578="zákl. přenesená",N578,0)</f>
        <v>0</v>
      </c>
      <c r="BH578" s="109">
        <f>IF(U578="sníž. přenesená",N578,0)</f>
        <v>0</v>
      </c>
      <c r="BI578" s="109">
        <f>IF(U578="nulová",N578,0)</f>
        <v>0</v>
      </c>
      <c r="BJ578" s="20" t="s">
        <v>94</v>
      </c>
      <c r="BK578" s="109">
        <f>ROUND(L578*K578,2)</f>
        <v>0</v>
      </c>
      <c r="BL578" s="20" t="s">
        <v>271</v>
      </c>
      <c r="BM578" s="20" t="s">
        <v>997</v>
      </c>
    </row>
    <row r="579" spans="2:65" s="1" customFormat="1" ht="31.5" customHeight="1">
      <c r="B579" s="135"/>
      <c r="C579" s="164" t="s">
        <v>998</v>
      </c>
      <c r="D579" s="164" t="s">
        <v>189</v>
      </c>
      <c r="E579" s="165" t="s">
        <v>999</v>
      </c>
      <c r="F579" s="256" t="s">
        <v>1000</v>
      </c>
      <c r="G579" s="256"/>
      <c r="H579" s="256"/>
      <c r="I579" s="256"/>
      <c r="J579" s="166" t="s">
        <v>348</v>
      </c>
      <c r="K579" s="167">
        <v>23.6</v>
      </c>
      <c r="L579" s="257">
        <v>0</v>
      </c>
      <c r="M579" s="257"/>
      <c r="N579" s="258">
        <f>ROUND(L579*K579,2)</f>
        <v>0</v>
      </c>
      <c r="O579" s="258"/>
      <c r="P579" s="258"/>
      <c r="Q579" s="258"/>
      <c r="R579" s="138"/>
      <c r="T579" s="168" t="s">
        <v>5</v>
      </c>
      <c r="U579" s="47" t="s">
        <v>51</v>
      </c>
      <c r="V579" s="39"/>
      <c r="W579" s="169">
        <f>V579*K579</f>
        <v>0</v>
      </c>
      <c r="X579" s="169">
        <v>3.1E-4</v>
      </c>
      <c r="Y579" s="169">
        <f>X579*K579</f>
        <v>7.3160000000000005E-3</v>
      </c>
      <c r="Z579" s="169">
        <v>0</v>
      </c>
      <c r="AA579" s="170">
        <f>Z579*K579</f>
        <v>0</v>
      </c>
      <c r="AR579" s="20" t="s">
        <v>271</v>
      </c>
      <c r="AT579" s="20" t="s">
        <v>189</v>
      </c>
      <c r="AU579" s="20" t="s">
        <v>126</v>
      </c>
      <c r="AY579" s="20" t="s">
        <v>188</v>
      </c>
      <c r="BE579" s="109">
        <f>IF(U579="základní",N579,0)</f>
        <v>0</v>
      </c>
      <c r="BF579" s="109">
        <f>IF(U579="snížená",N579,0)</f>
        <v>0</v>
      </c>
      <c r="BG579" s="109">
        <f>IF(U579="zákl. přenesená",N579,0)</f>
        <v>0</v>
      </c>
      <c r="BH579" s="109">
        <f>IF(U579="sníž. přenesená",N579,0)</f>
        <v>0</v>
      </c>
      <c r="BI579" s="109">
        <f>IF(U579="nulová",N579,0)</f>
        <v>0</v>
      </c>
      <c r="BJ579" s="20" t="s">
        <v>94</v>
      </c>
      <c r="BK579" s="109">
        <f>ROUND(L579*K579,2)</f>
        <v>0</v>
      </c>
      <c r="BL579" s="20" t="s">
        <v>271</v>
      </c>
      <c r="BM579" s="20" t="s">
        <v>1001</v>
      </c>
    </row>
    <row r="580" spans="2:65" s="11" customFormat="1" ht="22.5" customHeight="1">
      <c r="B580" s="179"/>
      <c r="C580" s="180"/>
      <c r="D580" s="180"/>
      <c r="E580" s="181" t="s">
        <v>5</v>
      </c>
      <c r="F580" s="276" t="s">
        <v>385</v>
      </c>
      <c r="G580" s="277"/>
      <c r="H580" s="277"/>
      <c r="I580" s="277"/>
      <c r="J580" s="180"/>
      <c r="K580" s="182" t="s">
        <v>5</v>
      </c>
      <c r="L580" s="180"/>
      <c r="M580" s="180"/>
      <c r="N580" s="180"/>
      <c r="O580" s="180"/>
      <c r="P580" s="180"/>
      <c r="Q580" s="180"/>
      <c r="R580" s="183"/>
      <c r="T580" s="184"/>
      <c r="U580" s="180"/>
      <c r="V580" s="180"/>
      <c r="W580" s="180"/>
      <c r="X580" s="180"/>
      <c r="Y580" s="180"/>
      <c r="Z580" s="180"/>
      <c r="AA580" s="185"/>
      <c r="AT580" s="186" t="s">
        <v>196</v>
      </c>
      <c r="AU580" s="186" t="s">
        <v>126</v>
      </c>
      <c r="AV580" s="11" t="s">
        <v>94</v>
      </c>
      <c r="AW580" s="11" t="s">
        <v>42</v>
      </c>
      <c r="AX580" s="11" t="s">
        <v>86</v>
      </c>
      <c r="AY580" s="186" t="s">
        <v>188</v>
      </c>
    </row>
    <row r="581" spans="2:65" s="10" customFormat="1" ht="22.5" customHeight="1">
      <c r="B581" s="171"/>
      <c r="C581" s="172"/>
      <c r="D581" s="172"/>
      <c r="E581" s="173" t="s">
        <v>5</v>
      </c>
      <c r="F581" s="268" t="s">
        <v>1002</v>
      </c>
      <c r="G581" s="269"/>
      <c r="H581" s="269"/>
      <c r="I581" s="269"/>
      <c r="J581" s="172"/>
      <c r="K581" s="174">
        <v>3.5</v>
      </c>
      <c r="L581" s="172"/>
      <c r="M581" s="172"/>
      <c r="N581" s="172"/>
      <c r="O581" s="172"/>
      <c r="P581" s="172"/>
      <c r="Q581" s="172"/>
      <c r="R581" s="175"/>
      <c r="T581" s="176"/>
      <c r="U581" s="172"/>
      <c r="V581" s="172"/>
      <c r="W581" s="172"/>
      <c r="X581" s="172"/>
      <c r="Y581" s="172"/>
      <c r="Z581" s="172"/>
      <c r="AA581" s="177"/>
      <c r="AT581" s="178" t="s">
        <v>196</v>
      </c>
      <c r="AU581" s="178" t="s">
        <v>126</v>
      </c>
      <c r="AV581" s="10" t="s">
        <v>126</v>
      </c>
      <c r="AW581" s="10" t="s">
        <v>42</v>
      </c>
      <c r="AX581" s="10" t="s">
        <v>86</v>
      </c>
      <c r="AY581" s="178" t="s">
        <v>188</v>
      </c>
    </row>
    <row r="582" spans="2:65" s="11" customFormat="1" ht="22.5" customHeight="1">
      <c r="B582" s="179"/>
      <c r="C582" s="180"/>
      <c r="D582" s="180"/>
      <c r="E582" s="181" t="s">
        <v>5</v>
      </c>
      <c r="F582" s="270" t="s">
        <v>387</v>
      </c>
      <c r="G582" s="271"/>
      <c r="H582" s="271"/>
      <c r="I582" s="271"/>
      <c r="J582" s="180"/>
      <c r="K582" s="182" t="s">
        <v>5</v>
      </c>
      <c r="L582" s="180"/>
      <c r="M582" s="180"/>
      <c r="N582" s="180"/>
      <c r="O582" s="180"/>
      <c r="P582" s="180"/>
      <c r="Q582" s="180"/>
      <c r="R582" s="183"/>
      <c r="T582" s="184"/>
      <c r="U582" s="180"/>
      <c r="V582" s="180"/>
      <c r="W582" s="180"/>
      <c r="X582" s="180"/>
      <c r="Y582" s="180"/>
      <c r="Z582" s="180"/>
      <c r="AA582" s="185"/>
      <c r="AT582" s="186" t="s">
        <v>196</v>
      </c>
      <c r="AU582" s="186" t="s">
        <v>126</v>
      </c>
      <c r="AV582" s="11" t="s">
        <v>94</v>
      </c>
      <c r="AW582" s="11" t="s">
        <v>42</v>
      </c>
      <c r="AX582" s="11" t="s">
        <v>86</v>
      </c>
      <c r="AY582" s="186" t="s">
        <v>188</v>
      </c>
    </row>
    <row r="583" spans="2:65" s="10" customFormat="1" ht="22.5" customHeight="1">
      <c r="B583" s="171"/>
      <c r="C583" s="172"/>
      <c r="D583" s="172"/>
      <c r="E583" s="173" t="s">
        <v>5</v>
      </c>
      <c r="F583" s="268" t="s">
        <v>1003</v>
      </c>
      <c r="G583" s="269"/>
      <c r="H583" s="269"/>
      <c r="I583" s="269"/>
      <c r="J583" s="172"/>
      <c r="K583" s="174">
        <v>1.5</v>
      </c>
      <c r="L583" s="172"/>
      <c r="M583" s="172"/>
      <c r="N583" s="172"/>
      <c r="O583" s="172"/>
      <c r="P583" s="172"/>
      <c r="Q583" s="172"/>
      <c r="R583" s="175"/>
      <c r="T583" s="176"/>
      <c r="U583" s="172"/>
      <c r="V583" s="172"/>
      <c r="W583" s="172"/>
      <c r="X583" s="172"/>
      <c r="Y583" s="172"/>
      <c r="Z583" s="172"/>
      <c r="AA583" s="177"/>
      <c r="AT583" s="178" t="s">
        <v>196</v>
      </c>
      <c r="AU583" s="178" t="s">
        <v>126</v>
      </c>
      <c r="AV583" s="10" t="s">
        <v>126</v>
      </c>
      <c r="AW583" s="10" t="s">
        <v>42</v>
      </c>
      <c r="AX583" s="10" t="s">
        <v>86</v>
      </c>
      <c r="AY583" s="178" t="s">
        <v>188</v>
      </c>
    </row>
    <row r="584" spans="2:65" s="11" customFormat="1" ht="22.5" customHeight="1">
      <c r="B584" s="179"/>
      <c r="C584" s="180"/>
      <c r="D584" s="180"/>
      <c r="E584" s="181" t="s">
        <v>5</v>
      </c>
      <c r="F584" s="270" t="s">
        <v>389</v>
      </c>
      <c r="G584" s="271"/>
      <c r="H584" s="271"/>
      <c r="I584" s="271"/>
      <c r="J584" s="180"/>
      <c r="K584" s="182" t="s">
        <v>5</v>
      </c>
      <c r="L584" s="180"/>
      <c r="M584" s="180"/>
      <c r="N584" s="180"/>
      <c r="O584" s="180"/>
      <c r="P584" s="180"/>
      <c r="Q584" s="180"/>
      <c r="R584" s="183"/>
      <c r="T584" s="184"/>
      <c r="U584" s="180"/>
      <c r="V584" s="180"/>
      <c r="W584" s="180"/>
      <c r="X584" s="180"/>
      <c r="Y584" s="180"/>
      <c r="Z584" s="180"/>
      <c r="AA584" s="185"/>
      <c r="AT584" s="186" t="s">
        <v>196</v>
      </c>
      <c r="AU584" s="186" t="s">
        <v>126</v>
      </c>
      <c r="AV584" s="11" t="s">
        <v>94</v>
      </c>
      <c r="AW584" s="11" t="s">
        <v>42</v>
      </c>
      <c r="AX584" s="11" t="s">
        <v>86</v>
      </c>
      <c r="AY584" s="186" t="s">
        <v>188</v>
      </c>
    </row>
    <row r="585" spans="2:65" s="10" customFormat="1" ht="22.5" customHeight="1">
      <c r="B585" s="171"/>
      <c r="C585" s="172"/>
      <c r="D585" s="172"/>
      <c r="E585" s="173" t="s">
        <v>5</v>
      </c>
      <c r="F585" s="268" t="s">
        <v>1004</v>
      </c>
      <c r="G585" s="269"/>
      <c r="H585" s="269"/>
      <c r="I585" s="269"/>
      <c r="J585" s="172"/>
      <c r="K585" s="174">
        <v>13.3</v>
      </c>
      <c r="L585" s="172"/>
      <c r="M585" s="172"/>
      <c r="N585" s="172"/>
      <c r="O585" s="172"/>
      <c r="P585" s="172"/>
      <c r="Q585" s="172"/>
      <c r="R585" s="175"/>
      <c r="T585" s="176"/>
      <c r="U585" s="172"/>
      <c r="V585" s="172"/>
      <c r="W585" s="172"/>
      <c r="X585" s="172"/>
      <c r="Y585" s="172"/>
      <c r="Z585" s="172"/>
      <c r="AA585" s="177"/>
      <c r="AT585" s="178" t="s">
        <v>196</v>
      </c>
      <c r="AU585" s="178" t="s">
        <v>126</v>
      </c>
      <c r="AV585" s="10" t="s">
        <v>126</v>
      </c>
      <c r="AW585" s="10" t="s">
        <v>42</v>
      </c>
      <c r="AX585" s="10" t="s">
        <v>86</v>
      </c>
      <c r="AY585" s="178" t="s">
        <v>188</v>
      </c>
    </row>
    <row r="586" spans="2:65" s="11" customFormat="1" ht="22.5" customHeight="1">
      <c r="B586" s="179"/>
      <c r="C586" s="180"/>
      <c r="D586" s="180"/>
      <c r="E586" s="181" t="s">
        <v>5</v>
      </c>
      <c r="F586" s="270" t="s">
        <v>395</v>
      </c>
      <c r="G586" s="271"/>
      <c r="H586" s="271"/>
      <c r="I586" s="271"/>
      <c r="J586" s="180"/>
      <c r="K586" s="182" t="s">
        <v>5</v>
      </c>
      <c r="L586" s="180"/>
      <c r="M586" s="180"/>
      <c r="N586" s="180"/>
      <c r="O586" s="180"/>
      <c r="P586" s="180"/>
      <c r="Q586" s="180"/>
      <c r="R586" s="183"/>
      <c r="T586" s="184"/>
      <c r="U586" s="180"/>
      <c r="V586" s="180"/>
      <c r="W586" s="180"/>
      <c r="X586" s="180"/>
      <c r="Y586" s="180"/>
      <c r="Z586" s="180"/>
      <c r="AA586" s="185"/>
      <c r="AT586" s="186" t="s">
        <v>196</v>
      </c>
      <c r="AU586" s="186" t="s">
        <v>126</v>
      </c>
      <c r="AV586" s="11" t="s">
        <v>94</v>
      </c>
      <c r="AW586" s="11" t="s">
        <v>42</v>
      </c>
      <c r="AX586" s="11" t="s">
        <v>86</v>
      </c>
      <c r="AY586" s="186" t="s">
        <v>188</v>
      </c>
    </row>
    <row r="587" spans="2:65" s="10" customFormat="1" ht="22.5" customHeight="1">
      <c r="B587" s="171"/>
      <c r="C587" s="172"/>
      <c r="D587" s="172"/>
      <c r="E587" s="173" t="s">
        <v>5</v>
      </c>
      <c r="F587" s="268" t="s">
        <v>1005</v>
      </c>
      <c r="G587" s="269"/>
      <c r="H587" s="269"/>
      <c r="I587" s="269"/>
      <c r="J587" s="172"/>
      <c r="K587" s="174">
        <v>5.3</v>
      </c>
      <c r="L587" s="172"/>
      <c r="M587" s="172"/>
      <c r="N587" s="172"/>
      <c r="O587" s="172"/>
      <c r="P587" s="172"/>
      <c r="Q587" s="172"/>
      <c r="R587" s="175"/>
      <c r="T587" s="176"/>
      <c r="U587" s="172"/>
      <c r="V587" s="172"/>
      <c r="W587" s="172"/>
      <c r="X587" s="172"/>
      <c r="Y587" s="172"/>
      <c r="Z587" s="172"/>
      <c r="AA587" s="177"/>
      <c r="AT587" s="178" t="s">
        <v>196</v>
      </c>
      <c r="AU587" s="178" t="s">
        <v>126</v>
      </c>
      <c r="AV587" s="10" t="s">
        <v>126</v>
      </c>
      <c r="AW587" s="10" t="s">
        <v>42</v>
      </c>
      <c r="AX587" s="10" t="s">
        <v>86</v>
      </c>
      <c r="AY587" s="178" t="s">
        <v>188</v>
      </c>
    </row>
    <row r="588" spans="2:65" s="12" customFormat="1" ht="22.5" customHeight="1">
      <c r="B588" s="191"/>
      <c r="C588" s="192"/>
      <c r="D588" s="192"/>
      <c r="E588" s="193" t="s">
        <v>5</v>
      </c>
      <c r="F588" s="272" t="s">
        <v>265</v>
      </c>
      <c r="G588" s="273"/>
      <c r="H588" s="273"/>
      <c r="I588" s="273"/>
      <c r="J588" s="192"/>
      <c r="K588" s="194">
        <v>23.6</v>
      </c>
      <c r="L588" s="192"/>
      <c r="M588" s="192"/>
      <c r="N588" s="192"/>
      <c r="O588" s="192"/>
      <c r="P588" s="192"/>
      <c r="Q588" s="192"/>
      <c r="R588" s="195"/>
      <c r="T588" s="196"/>
      <c r="U588" s="192"/>
      <c r="V588" s="192"/>
      <c r="W588" s="192"/>
      <c r="X588" s="192"/>
      <c r="Y588" s="192"/>
      <c r="Z588" s="192"/>
      <c r="AA588" s="197"/>
      <c r="AT588" s="198" t="s">
        <v>196</v>
      </c>
      <c r="AU588" s="198" t="s">
        <v>126</v>
      </c>
      <c r="AV588" s="12" t="s">
        <v>193</v>
      </c>
      <c r="AW588" s="12" t="s">
        <v>42</v>
      </c>
      <c r="AX588" s="12" t="s">
        <v>94</v>
      </c>
      <c r="AY588" s="198" t="s">
        <v>188</v>
      </c>
    </row>
    <row r="589" spans="2:65" s="1" customFormat="1" ht="31.5" customHeight="1">
      <c r="B589" s="135"/>
      <c r="C589" s="164" t="s">
        <v>1006</v>
      </c>
      <c r="D589" s="164" t="s">
        <v>189</v>
      </c>
      <c r="E589" s="165" t="s">
        <v>1007</v>
      </c>
      <c r="F589" s="256" t="s">
        <v>1008</v>
      </c>
      <c r="G589" s="256"/>
      <c r="H589" s="256"/>
      <c r="I589" s="256"/>
      <c r="J589" s="166" t="s">
        <v>208</v>
      </c>
      <c r="K589" s="167">
        <v>1.589</v>
      </c>
      <c r="L589" s="257">
        <v>0</v>
      </c>
      <c r="M589" s="257"/>
      <c r="N589" s="258">
        <f>ROUND(L589*K589,2)</f>
        <v>0</v>
      </c>
      <c r="O589" s="258"/>
      <c r="P589" s="258"/>
      <c r="Q589" s="258"/>
      <c r="R589" s="138"/>
      <c r="T589" s="168" t="s">
        <v>5</v>
      </c>
      <c r="U589" s="47" t="s">
        <v>51</v>
      </c>
      <c r="V589" s="39"/>
      <c r="W589" s="169">
        <f>V589*K589</f>
        <v>0</v>
      </c>
      <c r="X589" s="169">
        <v>0</v>
      </c>
      <c r="Y589" s="169">
        <f>X589*K589</f>
        <v>0</v>
      </c>
      <c r="Z589" s="169">
        <v>0</v>
      </c>
      <c r="AA589" s="170">
        <f>Z589*K589</f>
        <v>0</v>
      </c>
      <c r="AR589" s="20" t="s">
        <v>271</v>
      </c>
      <c r="AT589" s="20" t="s">
        <v>189</v>
      </c>
      <c r="AU589" s="20" t="s">
        <v>126</v>
      </c>
      <c r="AY589" s="20" t="s">
        <v>188</v>
      </c>
      <c r="BE589" s="109">
        <f>IF(U589="základní",N589,0)</f>
        <v>0</v>
      </c>
      <c r="BF589" s="109">
        <f>IF(U589="snížená",N589,0)</f>
        <v>0</v>
      </c>
      <c r="BG589" s="109">
        <f>IF(U589="zákl. přenesená",N589,0)</f>
        <v>0</v>
      </c>
      <c r="BH589" s="109">
        <f>IF(U589="sníž. přenesená",N589,0)</f>
        <v>0</v>
      </c>
      <c r="BI589" s="109">
        <f>IF(U589="nulová",N589,0)</f>
        <v>0</v>
      </c>
      <c r="BJ589" s="20" t="s">
        <v>94</v>
      </c>
      <c r="BK589" s="109">
        <f>ROUND(L589*K589,2)</f>
        <v>0</v>
      </c>
      <c r="BL589" s="20" t="s">
        <v>271</v>
      </c>
      <c r="BM589" s="20" t="s">
        <v>1009</v>
      </c>
    </row>
    <row r="590" spans="2:65" s="9" customFormat="1" ht="29.85" customHeight="1">
      <c r="B590" s="153"/>
      <c r="C590" s="154"/>
      <c r="D590" s="163" t="s">
        <v>159</v>
      </c>
      <c r="E590" s="163"/>
      <c r="F590" s="163"/>
      <c r="G590" s="163"/>
      <c r="H590" s="163"/>
      <c r="I590" s="163"/>
      <c r="J590" s="163"/>
      <c r="K590" s="163"/>
      <c r="L590" s="163"/>
      <c r="M590" s="163"/>
      <c r="N590" s="250">
        <f>BK590</f>
        <v>0</v>
      </c>
      <c r="O590" s="251"/>
      <c r="P590" s="251"/>
      <c r="Q590" s="251"/>
      <c r="R590" s="156"/>
      <c r="T590" s="157"/>
      <c r="U590" s="154"/>
      <c r="V590" s="154"/>
      <c r="W590" s="158">
        <f>SUM(W591:W597)</f>
        <v>0</v>
      </c>
      <c r="X590" s="154"/>
      <c r="Y590" s="158">
        <f>SUM(Y591:Y597)</f>
        <v>7.7374999999999996E-3</v>
      </c>
      <c r="Z590" s="154"/>
      <c r="AA590" s="159">
        <f>SUM(AA591:AA597)</f>
        <v>0</v>
      </c>
      <c r="AR590" s="160" t="s">
        <v>126</v>
      </c>
      <c r="AT590" s="161" t="s">
        <v>85</v>
      </c>
      <c r="AU590" s="161" t="s">
        <v>94</v>
      </c>
      <c r="AY590" s="160" t="s">
        <v>188</v>
      </c>
      <c r="BK590" s="162">
        <f>SUM(BK591:BK597)</f>
        <v>0</v>
      </c>
    </row>
    <row r="591" spans="2:65" s="1" customFormat="1" ht="31.5" customHeight="1">
      <c r="B591" s="135"/>
      <c r="C591" s="164" t="s">
        <v>1010</v>
      </c>
      <c r="D591" s="164" t="s">
        <v>189</v>
      </c>
      <c r="E591" s="165" t="s">
        <v>1011</v>
      </c>
      <c r="F591" s="256" t="s">
        <v>1012</v>
      </c>
      <c r="G591" s="256"/>
      <c r="H591" s="256"/>
      <c r="I591" s="256"/>
      <c r="J591" s="166" t="s">
        <v>220</v>
      </c>
      <c r="K591" s="167">
        <v>18.75</v>
      </c>
      <c r="L591" s="257">
        <v>0</v>
      </c>
      <c r="M591" s="257"/>
      <c r="N591" s="258">
        <f>ROUND(L591*K591,2)</f>
        <v>0</v>
      </c>
      <c r="O591" s="258"/>
      <c r="P591" s="258"/>
      <c r="Q591" s="258"/>
      <c r="R591" s="138"/>
      <c r="T591" s="168" t="s">
        <v>5</v>
      </c>
      <c r="U591" s="47" t="s">
        <v>51</v>
      </c>
      <c r="V591" s="39"/>
      <c r="W591" s="169">
        <f>V591*K591</f>
        <v>0</v>
      </c>
      <c r="X591" s="169">
        <v>4.0999999999999999E-4</v>
      </c>
      <c r="Y591" s="169">
        <f>X591*K591</f>
        <v>7.6874999999999999E-3</v>
      </c>
      <c r="Z591" s="169">
        <v>0</v>
      </c>
      <c r="AA591" s="170">
        <f>Z591*K591</f>
        <v>0</v>
      </c>
      <c r="AR591" s="20" t="s">
        <v>271</v>
      </c>
      <c r="AT591" s="20" t="s">
        <v>189</v>
      </c>
      <c r="AU591" s="20" t="s">
        <v>126</v>
      </c>
      <c r="AY591" s="20" t="s">
        <v>188</v>
      </c>
      <c r="BE591" s="109">
        <f>IF(U591="základní",N591,0)</f>
        <v>0</v>
      </c>
      <c r="BF591" s="109">
        <f>IF(U591="snížená",N591,0)</f>
        <v>0</v>
      </c>
      <c r="BG591" s="109">
        <f>IF(U591="zákl. přenesená",N591,0)</f>
        <v>0</v>
      </c>
      <c r="BH591" s="109">
        <f>IF(U591="sníž. přenesená",N591,0)</f>
        <v>0</v>
      </c>
      <c r="BI591" s="109">
        <f>IF(U591="nulová",N591,0)</f>
        <v>0</v>
      </c>
      <c r="BJ591" s="20" t="s">
        <v>94</v>
      </c>
      <c r="BK591" s="109">
        <f>ROUND(L591*K591,2)</f>
        <v>0</v>
      </c>
      <c r="BL591" s="20" t="s">
        <v>271</v>
      </c>
      <c r="BM591" s="20" t="s">
        <v>1013</v>
      </c>
    </row>
    <row r="592" spans="2:65" s="1" customFormat="1" ht="22.5" customHeight="1">
      <c r="B592" s="38"/>
      <c r="C592" s="39"/>
      <c r="D592" s="39"/>
      <c r="E592" s="39"/>
      <c r="F592" s="278" t="s">
        <v>1014</v>
      </c>
      <c r="G592" s="279"/>
      <c r="H592" s="279"/>
      <c r="I592" s="279"/>
      <c r="J592" s="39"/>
      <c r="K592" s="39"/>
      <c r="L592" s="39"/>
      <c r="M592" s="39"/>
      <c r="N592" s="39"/>
      <c r="O592" s="39"/>
      <c r="P592" s="39"/>
      <c r="Q592" s="39"/>
      <c r="R592" s="40"/>
      <c r="T592" s="199"/>
      <c r="U592" s="39"/>
      <c r="V592" s="39"/>
      <c r="W592" s="39"/>
      <c r="X592" s="39"/>
      <c r="Y592" s="39"/>
      <c r="Z592" s="39"/>
      <c r="AA592" s="77"/>
      <c r="AT592" s="20" t="s">
        <v>772</v>
      </c>
      <c r="AU592" s="20" t="s">
        <v>126</v>
      </c>
    </row>
    <row r="593" spans="2:65" s="11" customFormat="1" ht="22.5" customHeight="1">
      <c r="B593" s="179"/>
      <c r="C593" s="180"/>
      <c r="D593" s="180"/>
      <c r="E593" s="181" t="s">
        <v>5</v>
      </c>
      <c r="F593" s="270" t="s">
        <v>1015</v>
      </c>
      <c r="G593" s="271"/>
      <c r="H593" s="271"/>
      <c r="I593" s="271"/>
      <c r="J593" s="180"/>
      <c r="K593" s="182" t="s">
        <v>5</v>
      </c>
      <c r="L593" s="180"/>
      <c r="M593" s="180"/>
      <c r="N593" s="180"/>
      <c r="O593" s="180"/>
      <c r="P593" s="180"/>
      <c r="Q593" s="180"/>
      <c r="R593" s="183"/>
      <c r="T593" s="184"/>
      <c r="U593" s="180"/>
      <c r="V593" s="180"/>
      <c r="W593" s="180"/>
      <c r="X593" s="180"/>
      <c r="Y593" s="180"/>
      <c r="Z593" s="180"/>
      <c r="AA593" s="185"/>
      <c r="AT593" s="186" t="s">
        <v>196</v>
      </c>
      <c r="AU593" s="186" t="s">
        <v>126</v>
      </c>
      <c r="AV593" s="11" t="s">
        <v>94</v>
      </c>
      <c r="AW593" s="11" t="s">
        <v>42</v>
      </c>
      <c r="AX593" s="11" t="s">
        <v>86</v>
      </c>
      <c r="AY593" s="186" t="s">
        <v>188</v>
      </c>
    </row>
    <row r="594" spans="2:65" s="10" customFormat="1" ht="22.5" customHeight="1">
      <c r="B594" s="171"/>
      <c r="C594" s="172"/>
      <c r="D594" s="172"/>
      <c r="E594" s="173" t="s">
        <v>5</v>
      </c>
      <c r="F594" s="268" t="s">
        <v>1016</v>
      </c>
      <c r="G594" s="269"/>
      <c r="H594" s="269"/>
      <c r="I594" s="269"/>
      <c r="J594" s="172"/>
      <c r="K594" s="174">
        <v>18.75</v>
      </c>
      <c r="L594" s="172"/>
      <c r="M594" s="172"/>
      <c r="N594" s="172"/>
      <c r="O594" s="172"/>
      <c r="P594" s="172"/>
      <c r="Q594" s="172"/>
      <c r="R594" s="175"/>
      <c r="T594" s="176"/>
      <c r="U594" s="172"/>
      <c r="V594" s="172"/>
      <c r="W594" s="172"/>
      <c r="X594" s="172"/>
      <c r="Y594" s="172"/>
      <c r="Z594" s="172"/>
      <c r="AA594" s="177"/>
      <c r="AT594" s="178" t="s">
        <v>196</v>
      </c>
      <c r="AU594" s="178" t="s">
        <v>126</v>
      </c>
      <c r="AV594" s="10" t="s">
        <v>126</v>
      </c>
      <c r="AW594" s="10" t="s">
        <v>42</v>
      </c>
      <c r="AX594" s="10" t="s">
        <v>94</v>
      </c>
      <c r="AY594" s="178" t="s">
        <v>188</v>
      </c>
    </row>
    <row r="595" spans="2:65" s="1" customFormat="1" ht="31.5" customHeight="1">
      <c r="B595" s="135"/>
      <c r="C595" s="164" t="s">
        <v>1017</v>
      </c>
      <c r="D595" s="164" t="s">
        <v>189</v>
      </c>
      <c r="E595" s="165" t="s">
        <v>1018</v>
      </c>
      <c r="F595" s="256" t="s">
        <v>1019</v>
      </c>
      <c r="G595" s="256"/>
      <c r="H595" s="256"/>
      <c r="I595" s="256"/>
      <c r="J595" s="166" t="s">
        <v>220</v>
      </c>
      <c r="K595" s="167">
        <v>2.5</v>
      </c>
      <c r="L595" s="257">
        <v>0</v>
      </c>
      <c r="M595" s="257"/>
      <c r="N595" s="258">
        <f>ROUND(L595*K595,2)</f>
        <v>0</v>
      </c>
      <c r="O595" s="258"/>
      <c r="P595" s="258"/>
      <c r="Q595" s="258"/>
      <c r="R595" s="138"/>
      <c r="T595" s="168" t="s">
        <v>5</v>
      </c>
      <c r="U595" s="47" t="s">
        <v>51</v>
      </c>
      <c r="V595" s="39"/>
      <c r="W595" s="169">
        <f>V595*K595</f>
        <v>0</v>
      </c>
      <c r="X595" s="169">
        <v>2.0000000000000002E-5</v>
      </c>
      <c r="Y595" s="169">
        <f>X595*K595</f>
        <v>5.0000000000000002E-5</v>
      </c>
      <c r="Z595" s="169">
        <v>0</v>
      </c>
      <c r="AA595" s="170">
        <f>Z595*K595</f>
        <v>0</v>
      </c>
      <c r="AR595" s="20" t="s">
        <v>271</v>
      </c>
      <c r="AT595" s="20" t="s">
        <v>189</v>
      </c>
      <c r="AU595" s="20" t="s">
        <v>126</v>
      </c>
      <c r="AY595" s="20" t="s">
        <v>188</v>
      </c>
      <c r="BE595" s="109">
        <f>IF(U595="základní",N595,0)</f>
        <v>0</v>
      </c>
      <c r="BF595" s="109">
        <f>IF(U595="snížená",N595,0)</f>
        <v>0</v>
      </c>
      <c r="BG595" s="109">
        <f>IF(U595="zákl. přenesená",N595,0)</f>
        <v>0</v>
      </c>
      <c r="BH595" s="109">
        <f>IF(U595="sníž. přenesená",N595,0)</f>
        <v>0</v>
      </c>
      <c r="BI595" s="109">
        <f>IF(U595="nulová",N595,0)</f>
        <v>0</v>
      </c>
      <c r="BJ595" s="20" t="s">
        <v>94</v>
      </c>
      <c r="BK595" s="109">
        <f>ROUND(L595*K595,2)</f>
        <v>0</v>
      </c>
      <c r="BL595" s="20" t="s">
        <v>271</v>
      </c>
      <c r="BM595" s="20" t="s">
        <v>1020</v>
      </c>
    </row>
    <row r="596" spans="2:65" s="11" customFormat="1" ht="22.5" customHeight="1">
      <c r="B596" s="179"/>
      <c r="C596" s="180"/>
      <c r="D596" s="180"/>
      <c r="E596" s="181" t="s">
        <v>5</v>
      </c>
      <c r="F596" s="276" t="s">
        <v>1021</v>
      </c>
      <c r="G596" s="277"/>
      <c r="H596" s="277"/>
      <c r="I596" s="277"/>
      <c r="J596" s="180"/>
      <c r="K596" s="182" t="s">
        <v>5</v>
      </c>
      <c r="L596" s="180"/>
      <c r="M596" s="180"/>
      <c r="N596" s="180"/>
      <c r="O596" s="180"/>
      <c r="P596" s="180"/>
      <c r="Q596" s="180"/>
      <c r="R596" s="183"/>
      <c r="T596" s="184"/>
      <c r="U596" s="180"/>
      <c r="V596" s="180"/>
      <c r="W596" s="180"/>
      <c r="X596" s="180"/>
      <c r="Y596" s="180"/>
      <c r="Z596" s="180"/>
      <c r="AA596" s="185"/>
      <c r="AT596" s="186" t="s">
        <v>196</v>
      </c>
      <c r="AU596" s="186" t="s">
        <v>126</v>
      </c>
      <c r="AV596" s="11" t="s">
        <v>94</v>
      </c>
      <c r="AW596" s="11" t="s">
        <v>42</v>
      </c>
      <c r="AX596" s="11" t="s">
        <v>86</v>
      </c>
      <c r="AY596" s="186" t="s">
        <v>188</v>
      </c>
    </row>
    <row r="597" spans="2:65" s="10" customFormat="1" ht="22.5" customHeight="1">
      <c r="B597" s="171"/>
      <c r="C597" s="172"/>
      <c r="D597" s="172"/>
      <c r="E597" s="173" t="s">
        <v>5</v>
      </c>
      <c r="F597" s="268" t="s">
        <v>1022</v>
      </c>
      <c r="G597" s="269"/>
      <c r="H597" s="269"/>
      <c r="I597" s="269"/>
      <c r="J597" s="172"/>
      <c r="K597" s="174">
        <v>2.5</v>
      </c>
      <c r="L597" s="172"/>
      <c r="M597" s="172"/>
      <c r="N597" s="172"/>
      <c r="O597" s="172"/>
      <c r="P597" s="172"/>
      <c r="Q597" s="172"/>
      <c r="R597" s="175"/>
      <c r="T597" s="176"/>
      <c r="U597" s="172"/>
      <c r="V597" s="172"/>
      <c r="W597" s="172"/>
      <c r="X597" s="172"/>
      <c r="Y597" s="172"/>
      <c r="Z597" s="172"/>
      <c r="AA597" s="177"/>
      <c r="AT597" s="178" t="s">
        <v>196</v>
      </c>
      <c r="AU597" s="178" t="s">
        <v>126</v>
      </c>
      <c r="AV597" s="10" t="s">
        <v>126</v>
      </c>
      <c r="AW597" s="10" t="s">
        <v>42</v>
      </c>
      <c r="AX597" s="10" t="s">
        <v>94</v>
      </c>
      <c r="AY597" s="178" t="s">
        <v>188</v>
      </c>
    </row>
    <row r="598" spans="2:65" s="9" customFormat="1" ht="29.85" customHeight="1">
      <c r="B598" s="153"/>
      <c r="C598" s="154"/>
      <c r="D598" s="163" t="s">
        <v>160</v>
      </c>
      <c r="E598" s="163"/>
      <c r="F598" s="163"/>
      <c r="G598" s="163"/>
      <c r="H598" s="163"/>
      <c r="I598" s="163"/>
      <c r="J598" s="163"/>
      <c r="K598" s="163"/>
      <c r="L598" s="163"/>
      <c r="M598" s="163"/>
      <c r="N598" s="252">
        <f>BK598</f>
        <v>0</v>
      </c>
      <c r="O598" s="253"/>
      <c r="P598" s="253"/>
      <c r="Q598" s="253"/>
      <c r="R598" s="156"/>
      <c r="T598" s="157"/>
      <c r="U598" s="154"/>
      <c r="V598" s="154"/>
      <c r="W598" s="158">
        <f>SUM(W599:W606)</f>
        <v>0</v>
      </c>
      <c r="X598" s="154"/>
      <c r="Y598" s="158">
        <f>SUM(Y599:Y606)</f>
        <v>0.14561517000000002</v>
      </c>
      <c r="Z598" s="154"/>
      <c r="AA598" s="159">
        <f>SUM(AA599:AA606)</f>
        <v>0</v>
      </c>
      <c r="AR598" s="160" t="s">
        <v>126</v>
      </c>
      <c r="AT598" s="161" t="s">
        <v>85</v>
      </c>
      <c r="AU598" s="161" t="s">
        <v>94</v>
      </c>
      <c r="AY598" s="160" t="s">
        <v>188</v>
      </c>
      <c r="BK598" s="162">
        <f>SUM(BK599:BK606)</f>
        <v>0</v>
      </c>
    </row>
    <row r="599" spans="2:65" s="1" customFormat="1" ht="44.25" customHeight="1">
      <c r="B599" s="135"/>
      <c r="C599" s="164" t="s">
        <v>1023</v>
      </c>
      <c r="D599" s="164" t="s">
        <v>189</v>
      </c>
      <c r="E599" s="165" t="s">
        <v>1024</v>
      </c>
      <c r="F599" s="256" t="s">
        <v>1025</v>
      </c>
      <c r="G599" s="256"/>
      <c r="H599" s="256"/>
      <c r="I599" s="256"/>
      <c r="J599" s="166" t="s">
        <v>220</v>
      </c>
      <c r="K599" s="167">
        <v>67.896000000000001</v>
      </c>
      <c r="L599" s="257">
        <v>0</v>
      </c>
      <c r="M599" s="257"/>
      <c r="N599" s="258">
        <f>ROUND(L599*K599,2)</f>
        <v>0</v>
      </c>
      <c r="O599" s="258"/>
      <c r="P599" s="258"/>
      <c r="Q599" s="258"/>
      <c r="R599" s="138"/>
      <c r="T599" s="168" t="s">
        <v>5</v>
      </c>
      <c r="U599" s="47" t="s">
        <v>51</v>
      </c>
      <c r="V599" s="39"/>
      <c r="W599" s="169">
        <f>V599*K599</f>
        <v>0</v>
      </c>
      <c r="X599" s="169">
        <v>2.5999999999999998E-4</v>
      </c>
      <c r="Y599" s="169">
        <f>X599*K599</f>
        <v>1.7652959999999999E-2</v>
      </c>
      <c r="Z599" s="169">
        <v>0</v>
      </c>
      <c r="AA599" s="170">
        <f>Z599*K599</f>
        <v>0</v>
      </c>
      <c r="AR599" s="20" t="s">
        <v>271</v>
      </c>
      <c r="AT599" s="20" t="s">
        <v>189</v>
      </c>
      <c r="AU599" s="20" t="s">
        <v>126</v>
      </c>
      <c r="AY599" s="20" t="s">
        <v>188</v>
      </c>
      <c r="BE599" s="109">
        <f>IF(U599="základní",N599,0)</f>
        <v>0</v>
      </c>
      <c r="BF599" s="109">
        <f>IF(U599="snížená",N599,0)</f>
        <v>0</v>
      </c>
      <c r="BG599" s="109">
        <f>IF(U599="zákl. přenesená",N599,0)</f>
        <v>0</v>
      </c>
      <c r="BH599" s="109">
        <f>IF(U599="sníž. přenesená",N599,0)</f>
        <v>0</v>
      </c>
      <c r="BI599" s="109">
        <f>IF(U599="nulová",N599,0)</f>
        <v>0</v>
      </c>
      <c r="BJ599" s="20" t="s">
        <v>94</v>
      </c>
      <c r="BK599" s="109">
        <f>ROUND(L599*K599,2)</f>
        <v>0</v>
      </c>
      <c r="BL599" s="20" t="s">
        <v>271</v>
      </c>
      <c r="BM599" s="20" t="s">
        <v>1026</v>
      </c>
    </row>
    <row r="600" spans="2:65" s="11" customFormat="1" ht="22.5" customHeight="1">
      <c r="B600" s="179"/>
      <c r="C600" s="180"/>
      <c r="D600" s="180"/>
      <c r="E600" s="181" t="s">
        <v>5</v>
      </c>
      <c r="F600" s="276" t="s">
        <v>373</v>
      </c>
      <c r="G600" s="277"/>
      <c r="H600" s="277"/>
      <c r="I600" s="277"/>
      <c r="J600" s="180"/>
      <c r="K600" s="182" t="s">
        <v>5</v>
      </c>
      <c r="L600" s="180"/>
      <c r="M600" s="180"/>
      <c r="N600" s="180"/>
      <c r="O600" s="180"/>
      <c r="P600" s="180"/>
      <c r="Q600" s="180"/>
      <c r="R600" s="183"/>
      <c r="T600" s="184"/>
      <c r="U600" s="180"/>
      <c r="V600" s="180"/>
      <c r="W600" s="180"/>
      <c r="X600" s="180"/>
      <c r="Y600" s="180"/>
      <c r="Z600" s="180"/>
      <c r="AA600" s="185"/>
      <c r="AT600" s="186" t="s">
        <v>196</v>
      </c>
      <c r="AU600" s="186" t="s">
        <v>126</v>
      </c>
      <c r="AV600" s="11" t="s">
        <v>94</v>
      </c>
      <c r="AW600" s="11" t="s">
        <v>42</v>
      </c>
      <c r="AX600" s="11" t="s">
        <v>86</v>
      </c>
      <c r="AY600" s="186" t="s">
        <v>188</v>
      </c>
    </row>
    <row r="601" spans="2:65" s="10" customFormat="1" ht="22.5" customHeight="1">
      <c r="B601" s="171"/>
      <c r="C601" s="172"/>
      <c r="D601" s="172"/>
      <c r="E601" s="173" t="s">
        <v>5</v>
      </c>
      <c r="F601" s="268" t="s">
        <v>1027</v>
      </c>
      <c r="G601" s="269"/>
      <c r="H601" s="269"/>
      <c r="I601" s="269"/>
      <c r="J601" s="172"/>
      <c r="K601" s="174">
        <v>18.936</v>
      </c>
      <c r="L601" s="172"/>
      <c r="M601" s="172"/>
      <c r="N601" s="172"/>
      <c r="O601" s="172"/>
      <c r="P601" s="172"/>
      <c r="Q601" s="172"/>
      <c r="R601" s="175"/>
      <c r="T601" s="176"/>
      <c r="U601" s="172"/>
      <c r="V601" s="172"/>
      <c r="W601" s="172"/>
      <c r="X601" s="172"/>
      <c r="Y601" s="172"/>
      <c r="Z601" s="172"/>
      <c r="AA601" s="177"/>
      <c r="AT601" s="178" t="s">
        <v>196</v>
      </c>
      <c r="AU601" s="178" t="s">
        <v>126</v>
      </c>
      <c r="AV601" s="10" t="s">
        <v>126</v>
      </c>
      <c r="AW601" s="10" t="s">
        <v>42</v>
      </c>
      <c r="AX601" s="10" t="s">
        <v>86</v>
      </c>
      <c r="AY601" s="178" t="s">
        <v>188</v>
      </c>
    </row>
    <row r="602" spans="2:65" s="11" customFormat="1" ht="22.5" customHeight="1">
      <c r="B602" s="179"/>
      <c r="C602" s="180"/>
      <c r="D602" s="180"/>
      <c r="E602" s="181" t="s">
        <v>5</v>
      </c>
      <c r="F602" s="270" t="s">
        <v>375</v>
      </c>
      <c r="G602" s="271"/>
      <c r="H602" s="271"/>
      <c r="I602" s="271"/>
      <c r="J602" s="180"/>
      <c r="K602" s="182" t="s">
        <v>5</v>
      </c>
      <c r="L602" s="180"/>
      <c r="M602" s="180"/>
      <c r="N602" s="180"/>
      <c r="O602" s="180"/>
      <c r="P602" s="180"/>
      <c r="Q602" s="180"/>
      <c r="R602" s="183"/>
      <c r="T602" s="184"/>
      <c r="U602" s="180"/>
      <c r="V602" s="180"/>
      <c r="W602" s="180"/>
      <c r="X602" s="180"/>
      <c r="Y602" s="180"/>
      <c r="Z602" s="180"/>
      <c r="AA602" s="185"/>
      <c r="AT602" s="186" t="s">
        <v>196</v>
      </c>
      <c r="AU602" s="186" t="s">
        <v>126</v>
      </c>
      <c r="AV602" s="11" t="s">
        <v>94</v>
      </c>
      <c r="AW602" s="11" t="s">
        <v>42</v>
      </c>
      <c r="AX602" s="11" t="s">
        <v>86</v>
      </c>
      <c r="AY602" s="186" t="s">
        <v>188</v>
      </c>
    </row>
    <row r="603" spans="2:65" s="10" customFormat="1" ht="22.5" customHeight="1">
      <c r="B603" s="171"/>
      <c r="C603" s="172"/>
      <c r="D603" s="172"/>
      <c r="E603" s="173" t="s">
        <v>5</v>
      </c>
      <c r="F603" s="268" t="s">
        <v>1028</v>
      </c>
      <c r="G603" s="269"/>
      <c r="H603" s="269"/>
      <c r="I603" s="269"/>
      <c r="J603" s="172"/>
      <c r="K603" s="174">
        <v>48.96</v>
      </c>
      <c r="L603" s="172"/>
      <c r="M603" s="172"/>
      <c r="N603" s="172"/>
      <c r="O603" s="172"/>
      <c r="P603" s="172"/>
      <c r="Q603" s="172"/>
      <c r="R603" s="175"/>
      <c r="T603" s="176"/>
      <c r="U603" s="172"/>
      <c r="V603" s="172"/>
      <c r="W603" s="172"/>
      <c r="X603" s="172"/>
      <c r="Y603" s="172"/>
      <c r="Z603" s="172"/>
      <c r="AA603" s="177"/>
      <c r="AT603" s="178" t="s">
        <v>196</v>
      </c>
      <c r="AU603" s="178" t="s">
        <v>126</v>
      </c>
      <c r="AV603" s="10" t="s">
        <v>126</v>
      </c>
      <c r="AW603" s="10" t="s">
        <v>42</v>
      </c>
      <c r="AX603" s="10" t="s">
        <v>86</v>
      </c>
      <c r="AY603" s="178" t="s">
        <v>188</v>
      </c>
    </row>
    <row r="604" spans="2:65" s="12" customFormat="1" ht="22.5" customHeight="1">
      <c r="B604" s="191"/>
      <c r="C604" s="192"/>
      <c r="D604" s="192"/>
      <c r="E604" s="193" t="s">
        <v>5</v>
      </c>
      <c r="F604" s="272" t="s">
        <v>265</v>
      </c>
      <c r="G604" s="273"/>
      <c r="H604" s="273"/>
      <c r="I604" s="273"/>
      <c r="J604" s="192"/>
      <c r="K604" s="194">
        <v>67.896000000000001</v>
      </c>
      <c r="L604" s="192"/>
      <c r="M604" s="192"/>
      <c r="N604" s="192"/>
      <c r="O604" s="192"/>
      <c r="P604" s="192"/>
      <c r="Q604" s="192"/>
      <c r="R604" s="195"/>
      <c r="T604" s="196"/>
      <c r="U604" s="192"/>
      <c r="V604" s="192"/>
      <c r="W604" s="192"/>
      <c r="X604" s="192"/>
      <c r="Y604" s="192"/>
      <c r="Z604" s="192"/>
      <c r="AA604" s="197"/>
      <c r="AT604" s="198" t="s">
        <v>196</v>
      </c>
      <c r="AU604" s="198" t="s">
        <v>126</v>
      </c>
      <c r="AV604" s="12" t="s">
        <v>193</v>
      </c>
      <c r="AW604" s="12" t="s">
        <v>42</v>
      </c>
      <c r="AX604" s="12" t="s">
        <v>94</v>
      </c>
      <c r="AY604" s="198" t="s">
        <v>188</v>
      </c>
    </row>
    <row r="605" spans="2:65" s="1" customFormat="1" ht="31.5" customHeight="1">
      <c r="B605" s="135"/>
      <c r="C605" s="164" t="s">
        <v>1029</v>
      </c>
      <c r="D605" s="164" t="s">
        <v>189</v>
      </c>
      <c r="E605" s="165" t="s">
        <v>1030</v>
      </c>
      <c r="F605" s="256" t="s">
        <v>1031</v>
      </c>
      <c r="G605" s="256"/>
      <c r="H605" s="256"/>
      <c r="I605" s="256"/>
      <c r="J605" s="166" t="s">
        <v>220</v>
      </c>
      <c r="K605" s="167">
        <v>441.24900000000002</v>
      </c>
      <c r="L605" s="257">
        <v>0</v>
      </c>
      <c r="M605" s="257"/>
      <c r="N605" s="258">
        <f>ROUND(L605*K605,2)</f>
        <v>0</v>
      </c>
      <c r="O605" s="258"/>
      <c r="P605" s="258"/>
      <c r="Q605" s="258"/>
      <c r="R605" s="138"/>
      <c r="T605" s="168" t="s">
        <v>5</v>
      </c>
      <c r="U605" s="47" t="s">
        <v>51</v>
      </c>
      <c r="V605" s="39"/>
      <c r="W605" s="169">
        <f>V605*K605</f>
        <v>0</v>
      </c>
      <c r="X605" s="169">
        <v>2.9E-4</v>
      </c>
      <c r="Y605" s="169">
        <f>X605*K605</f>
        <v>0.12796221000000002</v>
      </c>
      <c r="Z605" s="169">
        <v>0</v>
      </c>
      <c r="AA605" s="170">
        <f>Z605*K605</f>
        <v>0</v>
      </c>
      <c r="AR605" s="20" t="s">
        <v>271</v>
      </c>
      <c r="AT605" s="20" t="s">
        <v>189</v>
      </c>
      <c r="AU605" s="20" t="s">
        <v>126</v>
      </c>
      <c r="AY605" s="20" t="s">
        <v>188</v>
      </c>
      <c r="BE605" s="109">
        <f>IF(U605="základní",N605,0)</f>
        <v>0</v>
      </c>
      <c r="BF605" s="109">
        <f>IF(U605="snížená",N605,0)</f>
        <v>0</v>
      </c>
      <c r="BG605" s="109">
        <f>IF(U605="zákl. přenesená",N605,0)</f>
        <v>0</v>
      </c>
      <c r="BH605" s="109">
        <f>IF(U605="sníž. přenesená",N605,0)</f>
        <v>0</v>
      </c>
      <c r="BI605" s="109">
        <f>IF(U605="nulová",N605,0)</f>
        <v>0</v>
      </c>
      <c r="BJ605" s="20" t="s">
        <v>94</v>
      </c>
      <c r="BK605" s="109">
        <f>ROUND(L605*K605,2)</f>
        <v>0</v>
      </c>
      <c r="BL605" s="20" t="s">
        <v>271</v>
      </c>
      <c r="BM605" s="20" t="s">
        <v>1032</v>
      </c>
    </row>
    <row r="606" spans="2:65" s="10" customFormat="1" ht="22.5" customHeight="1">
      <c r="B606" s="171"/>
      <c r="C606" s="172"/>
      <c r="D606" s="172"/>
      <c r="E606" s="173" t="s">
        <v>5</v>
      </c>
      <c r="F606" s="274" t="s">
        <v>1033</v>
      </c>
      <c r="G606" s="275"/>
      <c r="H606" s="275"/>
      <c r="I606" s="275"/>
      <c r="J606" s="172"/>
      <c r="K606" s="174">
        <v>441.24900000000002</v>
      </c>
      <c r="L606" s="172"/>
      <c r="M606" s="172"/>
      <c r="N606" s="172"/>
      <c r="O606" s="172"/>
      <c r="P606" s="172"/>
      <c r="Q606" s="172"/>
      <c r="R606" s="175"/>
      <c r="T606" s="176"/>
      <c r="U606" s="172"/>
      <c r="V606" s="172"/>
      <c r="W606" s="172"/>
      <c r="X606" s="172"/>
      <c r="Y606" s="172"/>
      <c r="Z606" s="172"/>
      <c r="AA606" s="177"/>
      <c r="AT606" s="178" t="s">
        <v>196</v>
      </c>
      <c r="AU606" s="178" t="s">
        <v>126</v>
      </c>
      <c r="AV606" s="10" t="s">
        <v>126</v>
      </c>
      <c r="AW606" s="10" t="s">
        <v>42</v>
      </c>
      <c r="AX606" s="10" t="s">
        <v>94</v>
      </c>
      <c r="AY606" s="178" t="s">
        <v>188</v>
      </c>
    </row>
    <row r="607" spans="2:65" s="9" customFormat="1" ht="37.35" customHeight="1">
      <c r="B607" s="153"/>
      <c r="C607" s="154"/>
      <c r="D607" s="155" t="s">
        <v>161</v>
      </c>
      <c r="E607" s="155"/>
      <c r="F607" s="155"/>
      <c r="G607" s="155"/>
      <c r="H607" s="155"/>
      <c r="I607" s="155"/>
      <c r="J607" s="155"/>
      <c r="K607" s="155"/>
      <c r="L607" s="155"/>
      <c r="M607" s="155"/>
      <c r="N607" s="254">
        <f>BK607</f>
        <v>0</v>
      </c>
      <c r="O607" s="255"/>
      <c r="P607" s="255"/>
      <c r="Q607" s="255"/>
      <c r="R607" s="156"/>
      <c r="T607" s="157"/>
      <c r="U607" s="154"/>
      <c r="V607" s="154"/>
      <c r="W607" s="158">
        <f>SUM(W608:W610)</f>
        <v>0</v>
      </c>
      <c r="X607" s="154"/>
      <c r="Y607" s="158">
        <f>SUM(Y608:Y610)</f>
        <v>0.02</v>
      </c>
      <c r="Z607" s="154"/>
      <c r="AA607" s="159">
        <f>SUM(AA608:AA610)</f>
        <v>0</v>
      </c>
      <c r="AR607" s="160" t="s">
        <v>193</v>
      </c>
      <c r="AT607" s="161" t="s">
        <v>85</v>
      </c>
      <c r="AU607" s="161" t="s">
        <v>86</v>
      </c>
      <c r="AY607" s="160" t="s">
        <v>188</v>
      </c>
      <c r="BK607" s="162">
        <f>SUM(BK608:BK610)</f>
        <v>0</v>
      </c>
    </row>
    <row r="608" spans="2:65" s="1" customFormat="1" ht="22.5" customHeight="1">
      <c r="B608" s="135"/>
      <c r="C608" s="164" t="s">
        <v>1034</v>
      </c>
      <c r="D608" s="164" t="s">
        <v>189</v>
      </c>
      <c r="E608" s="165" t="s">
        <v>1035</v>
      </c>
      <c r="F608" s="256" t="s">
        <v>1036</v>
      </c>
      <c r="G608" s="256"/>
      <c r="H608" s="256"/>
      <c r="I608" s="256"/>
      <c r="J608" s="166" t="s">
        <v>236</v>
      </c>
      <c r="K608" s="167">
        <v>2</v>
      </c>
      <c r="L608" s="257">
        <v>0</v>
      </c>
      <c r="M608" s="257"/>
      <c r="N608" s="258">
        <f>ROUND(L608*K608,2)</f>
        <v>0</v>
      </c>
      <c r="O608" s="258"/>
      <c r="P608" s="258"/>
      <c r="Q608" s="258"/>
      <c r="R608" s="138"/>
      <c r="T608" s="168" t="s">
        <v>5</v>
      </c>
      <c r="U608" s="47" t="s">
        <v>51</v>
      </c>
      <c r="V608" s="39"/>
      <c r="W608" s="169">
        <f>V608*K608</f>
        <v>0</v>
      </c>
      <c r="X608" s="169">
        <v>0</v>
      </c>
      <c r="Y608" s="169">
        <f>X608*K608</f>
        <v>0</v>
      </c>
      <c r="Z608" s="169">
        <v>0</v>
      </c>
      <c r="AA608" s="170">
        <f>Z608*K608</f>
        <v>0</v>
      </c>
      <c r="AR608" s="20" t="s">
        <v>1037</v>
      </c>
      <c r="AT608" s="20" t="s">
        <v>189</v>
      </c>
      <c r="AU608" s="20" t="s">
        <v>94</v>
      </c>
      <c r="AY608" s="20" t="s">
        <v>188</v>
      </c>
      <c r="BE608" s="109">
        <f>IF(U608="základní",N608,0)</f>
        <v>0</v>
      </c>
      <c r="BF608" s="109">
        <f>IF(U608="snížená",N608,0)</f>
        <v>0</v>
      </c>
      <c r="BG608" s="109">
        <f>IF(U608="zákl. přenesená",N608,0)</f>
        <v>0</v>
      </c>
      <c r="BH608" s="109">
        <f>IF(U608="sníž. přenesená",N608,0)</f>
        <v>0</v>
      </c>
      <c r="BI608" s="109">
        <f>IF(U608="nulová",N608,0)</f>
        <v>0</v>
      </c>
      <c r="BJ608" s="20" t="s">
        <v>94</v>
      </c>
      <c r="BK608" s="109">
        <f>ROUND(L608*K608,2)</f>
        <v>0</v>
      </c>
      <c r="BL608" s="20" t="s">
        <v>1037</v>
      </c>
      <c r="BM608" s="20" t="s">
        <v>1038</v>
      </c>
    </row>
    <row r="609" spans="2:65" s="1" customFormat="1" ht="22.5" customHeight="1">
      <c r="B609" s="135"/>
      <c r="C609" s="187" t="s">
        <v>1039</v>
      </c>
      <c r="D609" s="187" t="s">
        <v>239</v>
      </c>
      <c r="E609" s="188" t="s">
        <v>1040</v>
      </c>
      <c r="F609" s="265" t="s">
        <v>1041</v>
      </c>
      <c r="G609" s="265"/>
      <c r="H609" s="265"/>
      <c r="I609" s="265"/>
      <c r="J609" s="189" t="s">
        <v>236</v>
      </c>
      <c r="K609" s="190">
        <v>2</v>
      </c>
      <c r="L609" s="266">
        <v>0</v>
      </c>
      <c r="M609" s="266"/>
      <c r="N609" s="267">
        <f>ROUND(L609*K609,2)</f>
        <v>0</v>
      </c>
      <c r="O609" s="258"/>
      <c r="P609" s="258"/>
      <c r="Q609" s="258"/>
      <c r="R609" s="138"/>
      <c r="T609" s="168" t="s">
        <v>5</v>
      </c>
      <c r="U609" s="47" t="s">
        <v>51</v>
      </c>
      <c r="V609" s="39"/>
      <c r="W609" s="169">
        <f>V609*K609</f>
        <v>0</v>
      </c>
      <c r="X609" s="169">
        <v>0.01</v>
      </c>
      <c r="Y609" s="169">
        <f>X609*K609</f>
        <v>0.02</v>
      </c>
      <c r="Z609" s="169">
        <v>0</v>
      </c>
      <c r="AA609" s="170">
        <f>Z609*K609</f>
        <v>0</v>
      </c>
      <c r="AR609" s="20" t="s">
        <v>360</v>
      </c>
      <c r="AT609" s="20" t="s">
        <v>239</v>
      </c>
      <c r="AU609" s="20" t="s">
        <v>94</v>
      </c>
      <c r="AY609" s="20" t="s">
        <v>188</v>
      </c>
      <c r="BE609" s="109">
        <f>IF(U609="základní",N609,0)</f>
        <v>0</v>
      </c>
      <c r="BF609" s="109">
        <f>IF(U609="snížená",N609,0)</f>
        <v>0</v>
      </c>
      <c r="BG609" s="109">
        <f>IF(U609="zákl. přenesená",N609,0)</f>
        <v>0</v>
      </c>
      <c r="BH609" s="109">
        <f>IF(U609="sníž. přenesená",N609,0)</f>
        <v>0</v>
      </c>
      <c r="BI609" s="109">
        <f>IF(U609="nulová",N609,0)</f>
        <v>0</v>
      </c>
      <c r="BJ609" s="20" t="s">
        <v>94</v>
      </c>
      <c r="BK609" s="109">
        <f>ROUND(L609*K609,2)</f>
        <v>0</v>
      </c>
      <c r="BL609" s="20" t="s">
        <v>271</v>
      </c>
      <c r="BM609" s="20" t="s">
        <v>1042</v>
      </c>
    </row>
    <row r="610" spans="2:65" s="1" customFormat="1" ht="31.5" customHeight="1">
      <c r="B610" s="135"/>
      <c r="C610" s="164" t="s">
        <v>1043</v>
      </c>
      <c r="D610" s="164" t="s">
        <v>189</v>
      </c>
      <c r="E610" s="165" t="s">
        <v>1044</v>
      </c>
      <c r="F610" s="256" t="s">
        <v>1045</v>
      </c>
      <c r="G610" s="256"/>
      <c r="H610" s="256"/>
      <c r="I610" s="256"/>
      <c r="J610" s="166" t="s">
        <v>603</v>
      </c>
      <c r="K610" s="167">
        <v>1</v>
      </c>
      <c r="L610" s="257">
        <v>0</v>
      </c>
      <c r="M610" s="257"/>
      <c r="N610" s="258">
        <f>ROUND(L610*K610,2)</f>
        <v>0</v>
      </c>
      <c r="O610" s="258"/>
      <c r="P610" s="258"/>
      <c r="Q610" s="258"/>
      <c r="R610" s="138"/>
      <c r="T610" s="168" t="s">
        <v>5</v>
      </c>
      <c r="U610" s="47" t="s">
        <v>51</v>
      </c>
      <c r="V610" s="39"/>
      <c r="W610" s="169">
        <f>V610*K610</f>
        <v>0</v>
      </c>
      <c r="X610" s="169">
        <v>0</v>
      </c>
      <c r="Y610" s="169">
        <f>X610*K610</f>
        <v>0</v>
      </c>
      <c r="Z610" s="169">
        <v>0</v>
      </c>
      <c r="AA610" s="170">
        <f>Z610*K610</f>
        <v>0</v>
      </c>
      <c r="AR610" s="20" t="s">
        <v>271</v>
      </c>
      <c r="AT610" s="20" t="s">
        <v>189</v>
      </c>
      <c r="AU610" s="20" t="s">
        <v>94</v>
      </c>
      <c r="AY610" s="20" t="s">
        <v>188</v>
      </c>
      <c r="BE610" s="109">
        <f>IF(U610="základní",N610,0)</f>
        <v>0</v>
      </c>
      <c r="BF610" s="109">
        <f>IF(U610="snížená",N610,0)</f>
        <v>0</v>
      </c>
      <c r="BG610" s="109">
        <f>IF(U610="zákl. přenesená",N610,0)</f>
        <v>0</v>
      </c>
      <c r="BH610" s="109">
        <f>IF(U610="sníž. přenesená",N610,0)</f>
        <v>0</v>
      </c>
      <c r="BI610" s="109">
        <f>IF(U610="nulová",N610,0)</f>
        <v>0</v>
      </c>
      <c r="BJ610" s="20" t="s">
        <v>94</v>
      </c>
      <c r="BK610" s="109">
        <f>ROUND(L610*K610,2)</f>
        <v>0</v>
      </c>
      <c r="BL610" s="20" t="s">
        <v>271</v>
      </c>
      <c r="BM610" s="20" t="s">
        <v>1046</v>
      </c>
    </row>
    <row r="611" spans="2:65" s="9" customFormat="1" ht="37.35" customHeight="1">
      <c r="B611" s="153"/>
      <c r="C611" s="154"/>
      <c r="D611" s="155" t="s">
        <v>162</v>
      </c>
      <c r="E611" s="155"/>
      <c r="F611" s="155"/>
      <c r="G611" s="155"/>
      <c r="H611" s="155"/>
      <c r="I611" s="155"/>
      <c r="J611" s="155"/>
      <c r="K611" s="155"/>
      <c r="L611" s="155"/>
      <c r="M611" s="155"/>
      <c r="N611" s="247">
        <f>BK611</f>
        <v>0</v>
      </c>
      <c r="O611" s="248"/>
      <c r="P611" s="248"/>
      <c r="Q611" s="248"/>
      <c r="R611" s="156"/>
      <c r="T611" s="157"/>
      <c r="U611" s="154"/>
      <c r="V611" s="154"/>
      <c r="W611" s="158">
        <f>W612+W615</f>
        <v>0</v>
      </c>
      <c r="X611" s="154"/>
      <c r="Y611" s="158">
        <f>Y612+Y615</f>
        <v>8.8000000000000005E-3</v>
      </c>
      <c r="Z611" s="154"/>
      <c r="AA611" s="159">
        <f>AA612+AA615</f>
        <v>0</v>
      </c>
      <c r="AR611" s="160" t="s">
        <v>212</v>
      </c>
      <c r="AT611" s="161" t="s">
        <v>85</v>
      </c>
      <c r="AU611" s="161" t="s">
        <v>86</v>
      </c>
      <c r="AY611" s="160" t="s">
        <v>188</v>
      </c>
      <c r="BK611" s="162">
        <f>BK612+BK615</f>
        <v>0</v>
      </c>
    </row>
    <row r="612" spans="2:65" s="9" customFormat="1" ht="19.899999999999999" customHeight="1">
      <c r="B612" s="153"/>
      <c r="C612" s="154"/>
      <c r="D612" s="163" t="s">
        <v>163</v>
      </c>
      <c r="E612" s="163"/>
      <c r="F612" s="163"/>
      <c r="G612" s="163"/>
      <c r="H612" s="163"/>
      <c r="I612" s="163"/>
      <c r="J612" s="163"/>
      <c r="K612" s="163"/>
      <c r="L612" s="163"/>
      <c r="M612" s="163"/>
      <c r="N612" s="252">
        <f>BK612</f>
        <v>0</v>
      </c>
      <c r="O612" s="253"/>
      <c r="P612" s="253"/>
      <c r="Q612" s="253"/>
      <c r="R612" s="156"/>
      <c r="T612" s="157"/>
      <c r="U612" s="154"/>
      <c r="V612" s="154"/>
      <c r="W612" s="158">
        <f>SUM(W613:W614)</f>
        <v>0</v>
      </c>
      <c r="X612" s="154"/>
      <c r="Y612" s="158">
        <f>SUM(Y613:Y614)</f>
        <v>8.8000000000000005E-3</v>
      </c>
      <c r="Z612" s="154"/>
      <c r="AA612" s="159">
        <f>SUM(AA613:AA614)</f>
        <v>0</v>
      </c>
      <c r="AR612" s="160" t="s">
        <v>212</v>
      </c>
      <c r="AT612" s="161" t="s">
        <v>85</v>
      </c>
      <c r="AU612" s="161" t="s">
        <v>94</v>
      </c>
      <c r="AY612" s="160" t="s">
        <v>188</v>
      </c>
      <c r="BK612" s="162">
        <f>SUM(BK613:BK614)</f>
        <v>0</v>
      </c>
    </row>
    <row r="613" spans="2:65" s="1" customFormat="1" ht="31.5" customHeight="1">
      <c r="B613" s="135"/>
      <c r="C613" s="164" t="s">
        <v>1047</v>
      </c>
      <c r="D613" s="164" t="s">
        <v>189</v>
      </c>
      <c r="E613" s="165" t="s">
        <v>1048</v>
      </c>
      <c r="F613" s="256" t="s">
        <v>1049</v>
      </c>
      <c r="G613" s="256"/>
      <c r="H613" s="256"/>
      <c r="I613" s="256"/>
      <c r="J613" s="166" t="s">
        <v>603</v>
      </c>
      <c r="K613" s="167">
        <v>1</v>
      </c>
      <c r="L613" s="257">
        <v>0</v>
      </c>
      <c r="M613" s="257"/>
      <c r="N613" s="258">
        <f>ROUND(L613*K613,2)</f>
        <v>0</v>
      </c>
      <c r="O613" s="258"/>
      <c r="P613" s="258"/>
      <c r="Q613" s="258"/>
      <c r="R613" s="138"/>
      <c r="T613" s="168" t="s">
        <v>5</v>
      </c>
      <c r="U613" s="47" t="s">
        <v>51</v>
      </c>
      <c r="V613" s="39"/>
      <c r="W613" s="169">
        <f>V613*K613</f>
        <v>0</v>
      </c>
      <c r="X613" s="169">
        <v>0</v>
      </c>
      <c r="Y613" s="169">
        <f>X613*K613</f>
        <v>0</v>
      </c>
      <c r="Z613" s="169">
        <v>0</v>
      </c>
      <c r="AA613" s="170">
        <f>Z613*K613</f>
        <v>0</v>
      </c>
      <c r="AR613" s="20" t="s">
        <v>1050</v>
      </c>
      <c r="AT613" s="20" t="s">
        <v>189</v>
      </c>
      <c r="AU613" s="20" t="s">
        <v>126</v>
      </c>
      <c r="AY613" s="20" t="s">
        <v>188</v>
      </c>
      <c r="BE613" s="109">
        <f>IF(U613="základní",N613,0)</f>
        <v>0</v>
      </c>
      <c r="BF613" s="109">
        <f>IF(U613="snížená",N613,0)</f>
        <v>0</v>
      </c>
      <c r="BG613" s="109">
        <f>IF(U613="zákl. přenesená",N613,0)</f>
        <v>0</v>
      </c>
      <c r="BH613" s="109">
        <f>IF(U613="sníž. přenesená",N613,0)</f>
        <v>0</v>
      </c>
      <c r="BI613" s="109">
        <f>IF(U613="nulová",N613,0)</f>
        <v>0</v>
      </c>
      <c r="BJ613" s="20" t="s">
        <v>94</v>
      </c>
      <c r="BK613" s="109">
        <f>ROUND(L613*K613,2)</f>
        <v>0</v>
      </c>
      <c r="BL613" s="20" t="s">
        <v>1050</v>
      </c>
      <c r="BM613" s="20" t="s">
        <v>1051</v>
      </c>
    </row>
    <row r="614" spans="2:65" s="1" customFormat="1" ht="31.5" customHeight="1">
      <c r="B614" s="135"/>
      <c r="C614" s="164" t="s">
        <v>1052</v>
      </c>
      <c r="D614" s="164" t="s">
        <v>189</v>
      </c>
      <c r="E614" s="165" t="s">
        <v>1053</v>
      </c>
      <c r="F614" s="256" t="s">
        <v>1054</v>
      </c>
      <c r="G614" s="256"/>
      <c r="H614" s="256"/>
      <c r="I614" s="256"/>
      <c r="J614" s="166" t="s">
        <v>603</v>
      </c>
      <c r="K614" s="167">
        <v>1</v>
      </c>
      <c r="L614" s="257">
        <v>0</v>
      </c>
      <c r="M614" s="257"/>
      <c r="N614" s="258">
        <f>ROUND(L614*K614,2)</f>
        <v>0</v>
      </c>
      <c r="O614" s="258"/>
      <c r="P614" s="258"/>
      <c r="Q614" s="258"/>
      <c r="R614" s="138"/>
      <c r="T614" s="168" t="s">
        <v>5</v>
      </c>
      <c r="U614" s="47" t="s">
        <v>51</v>
      </c>
      <c r="V614" s="39"/>
      <c r="W614" s="169">
        <f>V614*K614</f>
        <v>0</v>
      </c>
      <c r="X614" s="169">
        <v>8.8000000000000005E-3</v>
      </c>
      <c r="Y614" s="169">
        <f>X614*K614</f>
        <v>8.8000000000000005E-3</v>
      </c>
      <c r="Z614" s="169">
        <v>0</v>
      </c>
      <c r="AA614" s="170">
        <f>Z614*K614</f>
        <v>0</v>
      </c>
      <c r="AR614" s="20" t="s">
        <v>558</v>
      </c>
      <c r="AT614" s="20" t="s">
        <v>189</v>
      </c>
      <c r="AU614" s="20" t="s">
        <v>126</v>
      </c>
      <c r="AY614" s="20" t="s">
        <v>188</v>
      </c>
      <c r="BE614" s="109">
        <f>IF(U614="základní",N614,0)</f>
        <v>0</v>
      </c>
      <c r="BF614" s="109">
        <f>IF(U614="snížená",N614,0)</f>
        <v>0</v>
      </c>
      <c r="BG614" s="109">
        <f>IF(U614="zákl. přenesená",N614,0)</f>
        <v>0</v>
      </c>
      <c r="BH614" s="109">
        <f>IF(U614="sníž. přenesená",N614,0)</f>
        <v>0</v>
      </c>
      <c r="BI614" s="109">
        <f>IF(U614="nulová",N614,0)</f>
        <v>0</v>
      </c>
      <c r="BJ614" s="20" t="s">
        <v>94</v>
      </c>
      <c r="BK614" s="109">
        <f>ROUND(L614*K614,2)</f>
        <v>0</v>
      </c>
      <c r="BL614" s="20" t="s">
        <v>558</v>
      </c>
      <c r="BM614" s="20" t="s">
        <v>1055</v>
      </c>
    </row>
    <row r="615" spans="2:65" s="9" customFormat="1" ht="29.85" customHeight="1">
      <c r="B615" s="153"/>
      <c r="C615" s="154"/>
      <c r="D615" s="163" t="s">
        <v>164</v>
      </c>
      <c r="E615" s="163"/>
      <c r="F615" s="163"/>
      <c r="G615" s="163"/>
      <c r="H615" s="163"/>
      <c r="I615" s="163"/>
      <c r="J615" s="163"/>
      <c r="K615" s="163"/>
      <c r="L615" s="163"/>
      <c r="M615" s="163"/>
      <c r="N615" s="250">
        <f>BK615</f>
        <v>0</v>
      </c>
      <c r="O615" s="251"/>
      <c r="P615" s="251"/>
      <c r="Q615" s="251"/>
      <c r="R615" s="156"/>
      <c r="T615" s="157"/>
      <c r="U615" s="154"/>
      <c r="V615" s="154"/>
      <c r="W615" s="158">
        <f>W616</f>
        <v>0</v>
      </c>
      <c r="X615" s="154"/>
      <c r="Y615" s="158">
        <f>Y616</f>
        <v>0</v>
      </c>
      <c r="Z615" s="154"/>
      <c r="AA615" s="159">
        <f>AA616</f>
        <v>0</v>
      </c>
      <c r="AR615" s="160" t="s">
        <v>212</v>
      </c>
      <c r="AT615" s="161" t="s">
        <v>85</v>
      </c>
      <c r="AU615" s="161" t="s">
        <v>94</v>
      </c>
      <c r="AY615" s="160" t="s">
        <v>188</v>
      </c>
      <c r="BK615" s="162">
        <f>BK616</f>
        <v>0</v>
      </c>
    </row>
    <row r="616" spans="2:65" s="1" customFormat="1" ht="22.5" customHeight="1">
      <c r="B616" s="135"/>
      <c r="C616" s="164" t="s">
        <v>1056</v>
      </c>
      <c r="D616" s="164" t="s">
        <v>189</v>
      </c>
      <c r="E616" s="165" t="s">
        <v>1057</v>
      </c>
      <c r="F616" s="256" t="s">
        <v>166</v>
      </c>
      <c r="G616" s="256"/>
      <c r="H616" s="256"/>
      <c r="I616" s="256"/>
      <c r="J616" s="166" t="s">
        <v>603</v>
      </c>
      <c r="K616" s="167">
        <v>1</v>
      </c>
      <c r="L616" s="257">
        <v>0</v>
      </c>
      <c r="M616" s="257"/>
      <c r="N616" s="258">
        <f>ROUND(L616*K616,2)</f>
        <v>0</v>
      </c>
      <c r="O616" s="258"/>
      <c r="P616" s="258"/>
      <c r="Q616" s="258"/>
      <c r="R616" s="138"/>
      <c r="T616" s="168" t="s">
        <v>5</v>
      </c>
      <c r="U616" s="47" t="s">
        <v>51</v>
      </c>
      <c r="V616" s="39"/>
      <c r="W616" s="169">
        <f>V616*K616</f>
        <v>0</v>
      </c>
      <c r="X616" s="169">
        <v>0</v>
      </c>
      <c r="Y616" s="169">
        <f>X616*K616</f>
        <v>0</v>
      </c>
      <c r="Z616" s="169">
        <v>0</v>
      </c>
      <c r="AA616" s="170">
        <f>Z616*K616</f>
        <v>0</v>
      </c>
      <c r="AR616" s="20" t="s">
        <v>1050</v>
      </c>
      <c r="AT616" s="20" t="s">
        <v>189</v>
      </c>
      <c r="AU616" s="20" t="s">
        <v>126</v>
      </c>
      <c r="AY616" s="20" t="s">
        <v>188</v>
      </c>
      <c r="BE616" s="109">
        <f>IF(U616="základní",N616,0)</f>
        <v>0</v>
      </c>
      <c r="BF616" s="109">
        <f>IF(U616="snížená",N616,0)</f>
        <v>0</v>
      </c>
      <c r="BG616" s="109">
        <f>IF(U616="zákl. přenesená",N616,0)</f>
        <v>0</v>
      </c>
      <c r="BH616" s="109">
        <f>IF(U616="sníž. přenesená",N616,0)</f>
        <v>0</v>
      </c>
      <c r="BI616" s="109">
        <f>IF(U616="nulová",N616,0)</f>
        <v>0</v>
      </c>
      <c r="BJ616" s="20" t="s">
        <v>94</v>
      </c>
      <c r="BK616" s="109">
        <f>ROUND(L616*K616,2)</f>
        <v>0</v>
      </c>
      <c r="BL616" s="20" t="s">
        <v>1050</v>
      </c>
      <c r="BM616" s="20" t="s">
        <v>1058</v>
      </c>
    </row>
    <row r="617" spans="2:65" s="1" customFormat="1" ht="49.9" customHeight="1">
      <c r="B617" s="38"/>
      <c r="C617" s="39"/>
      <c r="D617" s="155"/>
      <c r="E617" s="39"/>
      <c r="F617" s="39"/>
      <c r="G617" s="39"/>
      <c r="H617" s="39"/>
      <c r="I617" s="39"/>
      <c r="J617" s="39"/>
      <c r="K617" s="39"/>
      <c r="L617" s="39"/>
      <c r="M617" s="39"/>
      <c r="N617" s="247"/>
      <c r="O617" s="248"/>
      <c r="P617" s="248"/>
      <c r="Q617" s="248"/>
      <c r="R617" s="40"/>
      <c r="T617" s="200"/>
      <c r="U617" s="59"/>
      <c r="V617" s="59"/>
      <c r="W617" s="59"/>
      <c r="X617" s="59"/>
      <c r="Y617" s="59"/>
      <c r="Z617" s="59"/>
      <c r="AA617" s="61"/>
      <c r="AT617" s="20" t="s">
        <v>85</v>
      </c>
      <c r="AU617" s="20" t="s">
        <v>86</v>
      </c>
      <c r="AY617" s="20" t="s">
        <v>1059</v>
      </c>
      <c r="BK617" s="109">
        <v>0</v>
      </c>
    </row>
    <row r="618" spans="2:65" s="1" customFormat="1" ht="6.95" customHeight="1">
      <c r="B618" s="62"/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  <c r="N618" s="63"/>
      <c r="O618" s="63"/>
      <c r="P618" s="63"/>
      <c r="Q618" s="63"/>
      <c r="R618" s="64"/>
    </row>
  </sheetData>
  <mergeCells count="90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5:Q115"/>
    <mergeCell ref="D116:H116"/>
    <mergeCell ref="N116:Q116"/>
    <mergeCell ref="D117:H117"/>
    <mergeCell ref="N117:Q117"/>
    <mergeCell ref="D118:H118"/>
    <mergeCell ref="N118:Q118"/>
    <mergeCell ref="D119:H119"/>
    <mergeCell ref="N119:Q119"/>
    <mergeCell ref="D120:H120"/>
    <mergeCell ref="N120:Q120"/>
    <mergeCell ref="N121:Q121"/>
    <mergeCell ref="L123:Q123"/>
    <mergeCell ref="C129:Q129"/>
    <mergeCell ref="F131:P131"/>
    <mergeCell ref="F132:P132"/>
    <mergeCell ref="M134:P134"/>
    <mergeCell ref="M136:Q136"/>
    <mergeCell ref="M137:Q137"/>
    <mergeCell ref="F139:I139"/>
    <mergeCell ref="L139:M139"/>
    <mergeCell ref="N139:Q139"/>
    <mergeCell ref="F143:I143"/>
    <mergeCell ref="L143:M143"/>
    <mergeCell ref="N143:Q143"/>
    <mergeCell ref="F144:I144"/>
    <mergeCell ref="F146:I146"/>
    <mergeCell ref="L146:M146"/>
    <mergeCell ref="N146:Q146"/>
    <mergeCell ref="F147:I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7:I157"/>
    <mergeCell ref="L157:M157"/>
    <mergeCell ref="N157:Q157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F167:I167"/>
    <mergeCell ref="F168:I168"/>
    <mergeCell ref="L168:M168"/>
    <mergeCell ref="N168:Q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F175:I175"/>
    <mergeCell ref="L175:M175"/>
    <mergeCell ref="N175:Q175"/>
    <mergeCell ref="F176:I176"/>
    <mergeCell ref="F177:I177"/>
    <mergeCell ref="F179:I179"/>
    <mergeCell ref="L179:M179"/>
    <mergeCell ref="N179:Q179"/>
    <mergeCell ref="F180:I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L198:M198"/>
    <mergeCell ref="N198:Q198"/>
    <mergeCell ref="F199:I199"/>
    <mergeCell ref="L199:M199"/>
    <mergeCell ref="N199:Q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L213:M213"/>
    <mergeCell ref="N213:Q213"/>
    <mergeCell ref="F214:I214"/>
    <mergeCell ref="F215:I215"/>
    <mergeCell ref="F216:I216"/>
    <mergeCell ref="F217:I217"/>
    <mergeCell ref="F218:I218"/>
    <mergeCell ref="F219:I219"/>
    <mergeCell ref="L219:M219"/>
    <mergeCell ref="N219:Q219"/>
    <mergeCell ref="F220:I220"/>
    <mergeCell ref="F221:I221"/>
    <mergeCell ref="L221:M221"/>
    <mergeCell ref="N221:Q221"/>
    <mergeCell ref="F222:I222"/>
    <mergeCell ref="L222:M222"/>
    <mergeCell ref="N222:Q222"/>
    <mergeCell ref="F223:I223"/>
    <mergeCell ref="F224:I224"/>
    <mergeCell ref="F225:I225"/>
    <mergeCell ref="F226:I226"/>
    <mergeCell ref="F227:I227"/>
    <mergeCell ref="L227:M227"/>
    <mergeCell ref="N227:Q227"/>
    <mergeCell ref="F228:I228"/>
    <mergeCell ref="F229:I229"/>
    <mergeCell ref="L229:M229"/>
    <mergeCell ref="N229:Q229"/>
    <mergeCell ref="F230:I230"/>
    <mergeCell ref="F231:I231"/>
    <mergeCell ref="L231:M231"/>
    <mergeCell ref="N231:Q231"/>
    <mergeCell ref="F232:I232"/>
    <mergeCell ref="L232:M232"/>
    <mergeCell ref="N232:Q232"/>
    <mergeCell ref="F234:I234"/>
    <mergeCell ref="L234:M234"/>
    <mergeCell ref="N234:Q234"/>
    <mergeCell ref="F235:I235"/>
    <mergeCell ref="F237:I237"/>
    <mergeCell ref="L237:M237"/>
    <mergeCell ref="N237:Q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L263:M263"/>
    <mergeCell ref="N263:Q263"/>
    <mergeCell ref="F264:I264"/>
    <mergeCell ref="L264:M264"/>
    <mergeCell ref="N264:Q264"/>
    <mergeCell ref="F265:I265"/>
    <mergeCell ref="F266:I266"/>
    <mergeCell ref="F267:I267"/>
    <mergeCell ref="L267:M267"/>
    <mergeCell ref="N267:Q267"/>
    <mergeCell ref="F268:I268"/>
    <mergeCell ref="L268:M268"/>
    <mergeCell ref="N268:Q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L294:M294"/>
    <mergeCell ref="N294:Q294"/>
    <mergeCell ref="F295:I295"/>
    <mergeCell ref="L295:M295"/>
    <mergeCell ref="N295:Q295"/>
    <mergeCell ref="F296:I296"/>
    <mergeCell ref="F297:I297"/>
    <mergeCell ref="F298:I298"/>
    <mergeCell ref="L298:M298"/>
    <mergeCell ref="N298:Q298"/>
    <mergeCell ref="F299:I299"/>
    <mergeCell ref="L299:M299"/>
    <mergeCell ref="N299:Q299"/>
    <mergeCell ref="F300:I300"/>
    <mergeCell ref="F301:I301"/>
    <mergeCell ref="L301:M301"/>
    <mergeCell ref="N301:Q301"/>
    <mergeCell ref="F302:I302"/>
    <mergeCell ref="L302:M302"/>
    <mergeCell ref="N302:Q302"/>
    <mergeCell ref="F303:I303"/>
    <mergeCell ref="F304:I304"/>
    <mergeCell ref="F305:I305"/>
    <mergeCell ref="F306:I306"/>
    <mergeCell ref="F307:I307"/>
    <mergeCell ref="F308:I308"/>
    <mergeCell ref="L308:M308"/>
    <mergeCell ref="N308:Q308"/>
    <mergeCell ref="F309:I309"/>
    <mergeCell ref="F310:I310"/>
    <mergeCell ref="F311:I311"/>
    <mergeCell ref="L311:M311"/>
    <mergeCell ref="N311:Q311"/>
    <mergeCell ref="F312:I312"/>
    <mergeCell ref="F313:I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25:I325"/>
    <mergeCell ref="F326:I326"/>
    <mergeCell ref="L326:M326"/>
    <mergeCell ref="N326:Q326"/>
    <mergeCell ref="F327:I327"/>
    <mergeCell ref="F328:I328"/>
    <mergeCell ref="F329:I329"/>
    <mergeCell ref="F330:I330"/>
    <mergeCell ref="F331:I331"/>
    <mergeCell ref="L331:M331"/>
    <mergeCell ref="N331:Q331"/>
    <mergeCell ref="F332:I332"/>
    <mergeCell ref="F333:I333"/>
    <mergeCell ref="L333:M333"/>
    <mergeCell ref="N333:Q333"/>
    <mergeCell ref="F334:I334"/>
    <mergeCell ref="F335:I335"/>
    <mergeCell ref="F336:I336"/>
    <mergeCell ref="F337:I337"/>
    <mergeCell ref="F338:I338"/>
    <mergeCell ref="F339:I339"/>
    <mergeCell ref="L339:M339"/>
    <mergeCell ref="N339:Q339"/>
    <mergeCell ref="F340:I340"/>
    <mergeCell ref="F341:I341"/>
    <mergeCell ref="F342:I342"/>
    <mergeCell ref="L342:M342"/>
    <mergeCell ref="N342:Q342"/>
    <mergeCell ref="F343:I343"/>
    <mergeCell ref="F344:I344"/>
    <mergeCell ref="L344:M344"/>
    <mergeCell ref="N344:Q344"/>
    <mergeCell ref="F345:I345"/>
    <mergeCell ref="F346:I346"/>
    <mergeCell ref="F347:I347"/>
    <mergeCell ref="L347:M347"/>
    <mergeCell ref="N347:Q347"/>
    <mergeCell ref="F348:I348"/>
    <mergeCell ref="F349:I349"/>
    <mergeCell ref="L349:M349"/>
    <mergeCell ref="N349:Q349"/>
    <mergeCell ref="F350:I350"/>
    <mergeCell ref="F351:I351"/>
    <mergeCell ref="L351:M351"/>
    <mergeCell ref="N351:Q351"/>
    <mergeCell ref="F352:I352"/>
    <mergeCell ref="F353:I353"/>
    <mergeCell ref="F354:I354"/>
    <mergeCell ref="L354:M354"/>
    <mergeCell ref="N354:Q354"/>
    <mergeCell ref="F355:I355"/>
    <mergeCell ref="F356:I356"/>
    <mergeCell ref="F357:I357"/>
    <mergeCell ref="L357:M357"/>
    <mergeCell ref="N357:Q357"/>
    <mergeCell ref="F358:I358"/>
    <mergeCell ref="F359:I359"/>
    <mergeCell ref="F360:I360"/>
    <mergeCell ref="L360:M360"/>
    <mergeCell ref="N360:Q360"/>
    <mergeCell ref="F361:I361"/>
    <mergeCell ref="F362:I362"/>
    <mergeCell ref="L362:M362"/>
    <mergeCell ref="N362:Q362"/>
    <mergeCell ref="F363:I363"/>
    <mergeCell ref="F364:I364"/>
    <mergeCell ref="F365:I365"/>
    <mergeCell ref="F366:I366"/>
    <mergeCell ref="F367:I367"/>
    <mergeCell ref="F368:I368"/>
    <mergeCell ref="F369:I369"/>
    <mergeCell ref="F370:I370"/>
    <mergeCell ref="F371:I371"/>
    <mergeCell ref="F372:I372"/>
    <mergeCell ref="F373:I373"/>
    <mergeCell ref="F374:I374"/>
    <mergeCell ref="F375:I375"/>
    <mergeCell ref="F376:I376"/>
    <mergeCell ref="F377:I377"/>
    <mergeCell ref="F378:I378"/>
    <mergeCell ref="F379:I379"/>
    <mergeCell ref="F380:I380"/>
    <mergeCell ref="F381:I381"/>
    <mergeCell ref="F382:I382"/>
    <mergeCell ref="F383:I383"/>
    <mergeCell ref="F384:I384"/>
    <mergeCell ref="F385:I385"/>
    <mergeCell ref="F386:I386"/>
    <mergeCell ref="F387:I387"/>
    <mergeCell ref="F388:I388"/>
    <mergeCell ref="L388:M388"/>
    <mergeCell ref="N388:Q388"/>
    <mergeCell ref="F389:I389"/>
    <mergeCell ref="F390:I390"/>
    <mergeCell ref="F391:I391"/>
    <mergeCell ref="L391:M391"/>
    <mergeCell ref="N391:Q391"/>
    <mergeCell ref="F392:I392"/>
    <mergeCell ref="L392:M392"/>
    <mergeCell ref="N392:Q392"/>
    <mergeCell ref="F394:I394"/>
    <mergeCell ref="L394:M394"/>
    <mergeCell ref="N394:Q394"/>
    <mergeCell ref="F395:I395"/>
    <mergeCell ref="L395:M395"/>
    <mergeCell ref="N395:Q395"/>
    <mergeCell ref="F396:I396"/>
    <mergeCell ref="L396:M396"/>
    <mergeCell ref="N396:Q396"/>
    <mergeCell ref="F398:I398"/>
    <mergeCell ref="L398:M398"/>
    <mergeCell ref="N398:Q398"/>
    <mergeCell ref="F400:I400"/>
    <mergeCell ref="L400:M400"/>
    <mergeCell ref="N400:Q400"/>
    <mergeCell ref="F403:I403"/>
    <mergeCell ref="L403:M403"/>
    <mergeCell ref="N403:Q403"/>
    <mergeCell ref="F404:I404"/>
    <mergeCell ref="F405:I405"/>
    <mergeCell ref="F406:I406"/>
    <mergeCell ref="F407:I407"/>
    <mergeCell ref="F408:I408"/>
    <mergeCell ref="F409:I409"/>
    <mergeCell ref="L409:M409"/>
    <mergeCell ref="N409:Q409"/>
    <mergeCell ref="F410:I410"/>
    <mergeCell ref="L410:M410"/>
    <mergeCell ref="N410:Q410"/>
    <mergeCell ref="F411:I411"/>
    <mergeCell ref="L411:M411"/>
    <mergeCell ref="N411:Q411"/>
    <mergeCell ref="F412:I412"/>
    <mergeCell ref="L412:M412"/>
    <mergeCell ref="N412:Q412"/>
    <mergeCell ref="F413:I413"/>
    <mergeCell ref="F414:I414"/>
    <mergeCell ref="F415:I415"/>
    <mergeCell ref="L415:M415"/>
    <mergeCell ref="N415:Q415"/>
    <mergeCell ref="F416:I416"/>
    <mergeCell ref="F417:I417"/>
    <mergeCell ref="F418:I418"/>
    <mergeCell ref="L418:M418"/>
    <mergeCell ref="N418:Q418"/>
    <mergeCell ref="F419:I419"/>
    <mergeCell ref="F420:I420"/>
    <mergeCell ref="F421:I421"/>
    <mergeCell ref="L421:M421"/>
    <mergeCell ref="N421:Q421"/>
    <mergeCell ref="F423:I423"/>
    <mergeCell ref="L423:M423"/>
    <mergeCell ref="N423:Q423"/>
    <mergeCell ref="F424:I424"/>
    <mergeCell ref="L424:M424"/>
    <mergeCell ref="N424:Q424"/>
    <mergeCell ref="F426:I426"/>
    <mergeCell ref="L426:M426"/>
    <mergeCell ref="N426:Q426"/>
    <mergeCell ref="F427:I427"/>
    <mergeCell ref="F428:I428"/>
    <mergeCell ref="F429:I429"/>
    <mergeCell ref="L429:M429"/>
    <mergeCell ref="N429:Q429"/>
    <mergeCell ref="F430:I430"/>
    <mergeCell ref="F431:I431"/>
    <mergeCell ref="F432:I432"/>
    <mergeCell ref="L432:M432"/>
    <mergeCell ref="N432:Q432"/>
    <mergeCell ref="F433:I433"/>
    <mergeCell ref="L433:M433"/>
    <mergeCell ref="N433:Q433"/>
    <mergeCell ref="F434:I434"/>
    <mergeCell ref="F435:I435"/>
    <mergeCell ref="L435:M435"/>
    <mergeCell ref="N435:Q435"/>
    <mergeCell ref="F436:I436"/>
    <mergeCell ref="F437:I437"/>
    <mergeCell ref="L437:M437"/>
    <mergeCell ref="N437:Q437"/>
    <mergeCell ref="F439:I439"/>
    <mergeCell ref="L439:M439"/>
    <mergeCell ref="N439:Q439"/>
    <mergeCell ref="F440:I440"/>
    <mergeCell ref="F441:I441"/>
    <mergeCell ref="F442:I442"/>
    <mergeCell ref="F443:I443"/>
    <mergeCell ref="F444:I444"/>
    <mergeCell ref="F445:I445"/>
    <mergeCell ref="F446:I446"/>
    <mergeCell ref="F447:I447"/>
    <mergeCell ref="F448:I448"/>
    <mergeCell ref="F449:I449"/>
    <mergeCell ref="F450:I450"/>
    <mergeCell ref="F451:I451"/>
    <mergeCell ref="L451:M451"/>
    <mergeCell ref="N451:Q451"/>
    <mergeCell ref="F452:I452"/>
    <mergeCell ref="L452:M452"/>
    <mergeCell ref="N452:Q452"/>
    <mergeCell ref="F453:I453"/>
    <mergeCell ref="F454:I454"/>
    <mergeCell ref="F455:I455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F464:I464"/>
    <mergeCell ref="L464:M464"/>
    <mergeCell ref="N464:Q464"/>
    <mergeCell ref="F465:I465"/>
    <mergeCell ref="F466:I466"/>
    <mergeCell ref="L466:M466"/>
    <mergeCell ref="N466:Q466"/>
    <mergeCell ref="F467:I467"/>
    <mergeCell ref="L467:M467"/>
    <mergeCell ref="N467:Q467"/>
    <mergeCell ref="F468:I468"/>
    <mergeCell ref="L468:M468"/>
    <mergeCell ref="N468:Q468"/>
    <mergeCell ref="F469:I469"/>
    <mergeCell ref="F470:I470"/>
    <mergeCell ref="F471:I471"/>
    <mergeCell ref="L471:M471"/>
    <mergeCell ref="N471:Q471"/>
    <mergeCell ref="F472:I472"/>
    <mergeCell ref="L472:M472"/>
    <mergeCell ref="N472:Q472"/>
    <mergeCell ref="F473:I473"/>
    <mergeCell ref="L473:M473"/>
    <mergeCell ref="N473:Q473"/>
    <mergeCell ref="F474:I474"/>
    <mergeCell ref="L474:M474"/>
    <mergeCell ref="N474:Q474"/>
    <mergeCell ref="F475:I475"/>
    <mergeCell ref="L475:M475"/>
    <mergeCell ref="N475:Q475"/>
    <mergeCell ref="F476:I476"/>
    <mergeCell ref="F477:I477"/>
    <mergeCell ref="L477:M477"/>
    <mergeCell ref="N477:Q477"/>
    <mergeCell ref="F478:I478"/>
    <mergeCell ref="F479:I479"/>
    <mergeCell ref="L479:M479"/>
    <mergeCell ref="N479:Q479"/>
    <mergeCell ref="F480:I480"/>
    <mergeCell ref="L480:M480"/>
    <mergeCell ref="N480:Q480"/>
    <mergeCell ref="F481:I481"/>
    <mergeCell ref="L481:M481"/>
    <mergeCell ref="N481:Q481"/>
    <mergeCell ref="F482:I482"/>
    <mergeCell ref="L482:M482"/>
    <mergeCell ref="N482:Q482"/>
    <mergeCell ref="F483:I483"/>
    <mergeCell ref="L483:M483"/>
    <mergeCell ref="N483:Q483"/>
    <mergeCell ref="F484:I484"/>
    <mergeCell ref="L484:M484"/>
    <mergeCell ref="N484:Q484"/>
    <mergeCell ref="F485:I485"/>
    <mergeCell ref="L485:M485"/>
    <mergeCell ref="N485:Q485"/>
    <mergeCell ref="F486:I486"/>
    <mergeCell ref="L486:M486"/>
    <mergeCell ref="N486:Q486"/>
    <mergeCell ref="F487:I487"/>
    <mergeCell ref="L487:M487"/>
    <mergeCell ref="N487:Q487"/>
    <mergeCell ref="F488:I488"/>
    <mergeCell ref="L488:M488"/>
    <mergeCell ref="N488:Q488"/>
    <mergeCell ref="F489:I489"/>
    <mergeCell ref="L489:M489"/>
    <mergeCell ref="N489:Q489"/>
    <mergeCell ref="F490:I490"/>
    <mergeCell ref="L490:M490"/>
    <mergeCell ref="N490:Q490"/>
    <mergeCell ref="F492:I492"/>
    <mergeCell ref="L492:M492"/>
    <mergeCell ref="N492:Q492"/>
    <mergeCell ref="F493:I493"/>
    <mergeCell ref="L493:M493"/>
    <mergeCell ref="N493:Q493"/>
    <mergeCell ref="F494:I494"/>
    <mergeCell ref="L494:M494"/>
    <mergeCell ref="N494:Q494"/>
    <mergeCell ref="F495:I495"/>
    <mergeCell ref="F496:I496"/>
    <mergeCell ref="L496:M496"/>
    <mergeCell ref="N496:Q496"/>
    <mergeCell ref="F497:I497"/>
    <mergeCell ref="L497:M497"/>
    <mergeCell ref="N497:Q497"/>
    <mergeCell ref="F498:I498"/>
    <mergeCell ref="L498:M498"/>
    <mergeCell ref="N498:Q498"/>
    <mergeCell ref="F499:I499"/>
    <mergeCell ref="L499:M499"/>
    <mergeCell ref="N499:Q499"/>
    <mergeCell ref="F500:I500"/>
    <mergeCell ref="L500:M500"/>
    <mergeCell ref="N500:Q500"/>
    <mergeCell ref="F502:I502"/>
    <mergeCell ref="L502:M502"/>
    <mergeCell ref="N502:Q502"/>
    <mergeCell ref="F503:I503"/>
    <mergeCell ref="F504:I504"/>
    <mergeCell ref="L504:M504"/>
    <mergeCell ref="N504:Q504"/>
    <mergeCell ref="F505:I505"/>
    <mergeCell ref="F506:I506"/>
    <mergeCell ref="L506:M506"/>
    <mergeCell ref="N506:Q506"/>
    <mergeCell ref="F507:I507"/>
    <mergeCell ref="F508:I508"/>
    <mergeCell ref="L508:M508"/>
    <mergeCell ref="N508:Q508"/>
    <mergeCell ref="F509:I509"/>
    <mergeCell ref="F510:I510"/>
    <mergeCell ref="L510:M510"/>
    <mergeCell ref="N510:Q510"/>
    <mergeCell ref="F511:I511"/>
    <mergeCell ref="F512:I512"/>
    <mergeCell ref="F513:I513"/>
    <mergeCell ref="F514:I514"/>
    <mergeCell ref="F515:I515"/>
    <mergeCell ref="F516:I516"/>
    <mergeCell ref="F517:I517"/>
    <mergeCell ref="F518:I518"/>
    <mergeCell ref="L518:M518"/>
    <mergeCell ref="N518:Q518"/>
    <mergeCell ref="F519:I519"/>
    <mergeCell ref="L519:M519"/>
    <mergeCell ref="N519:Q519"/>
    <mergeCell ref="F520:I520"/>
    <mergeCell ref="F521:I521"/>
    <mergeCell ref="F522:I522"/>
    <mergeCell ref="L522:M522"/>
    <mergeCell ref="N522:Q522"/>
    <mergeCell ref="F523:I523"/>
    <mergeCell ref="L523:M523"/>
    <mergeCell ref="N523:Q523"/>
    <mergeCell ref="F524:I524"/>
    <mergeCell ref="F525:I525"/>
    <mergeCell ref="F526:I526"/>
    <mergeCell ref="L526:M526"/>
    <mergeCell ref="N526:Q526"/>
    <mergeCell ref="F527:I527"/>
    <mergeCell ref="L527:M527"/>
    <mergeCell ref="N527:Q527"/>
    <mergeCell ref="F528:I528"/>
    <mergeCell ref="F529:I529"/>
    <mergeCell ref="L529:M529"/>
    <mergeCell ref="N529:Q529"/>
    <mergeCell ref="F530:I530"/>
    <mergeCell ref="L530:M530"/>
    <mergeCell ref="N530:Q530"/>
    <mergeCell ref="F531:I531"/>
    <mergeCell ref="F532:I532"/>
    <mergeCell ref="F533:I533"/>
    <mergeCell ref="L533:M533"/>
    <mergeCell ref="N533:Q533"/>
    <mergeCell ref="F535:I535"/>
    <mergeCell ref="L535:M535"/>
    <mergeCell ref="N535:Q535"/>
    <mergeCell ref="F536:I536"/>
    <mergeCell ref="L536:M536"/>
    <mergeCell ref="N536:Q536"/>
    <mergeCell ref="F537:I537"/>
    <mergeCell ref="L537:M537"/>
    <mergeCell ref="N537:Q537"/>
    <mergeCell ref="F538:I538"/>
    <mergeCell ref="L538:M538"/>
    <mergeCell ref="N538:Q538"/>
    <mergeCell ref="F539:I539"/>
    <mergeCell ref="F540:I540"/>
    <mergeCell ref="F541:I541"/>
    <mergeCell ref="L541:M541"/>
    <mergeCell ref="N541:Q541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50:I550"/>
    <mergeCell ref="F551:I551"/>
    <mergeCell ref="F552:I552"/>
    <mergeCell ref="F553:I553"/>
    <mergeCell ref="L553:M553"/>
    <mergeCell ref="N553:Q553"/>
    <mergeCell ref="F554:I554"/>
    <mergeCell ref="L554:M554"/>
    <mergeCell ref="N554:Q554"/>
    <mergeCell ref="F555:I555"/>
    <mergeCell ref="F556:I556"/>
    <mergeCell ref="L556:M556"/>
    <mergeCell ref="N556:Q556"/>
    <mergeCell ref="F558:I558"/>
    <mergeCell ref="L558:M558"/>
    <mergeCell ref="N558:Q558"/>
    <mergeCell ref="F559:I559"/>
    <mergeCell ref="F560:I560"/>
    <mergeCell ref="F561:I561"/>
    <mergeCell ref="F562:I562"/>
    <mergeCell ref="F563:I563"/>
    <mergeCell ref="F564:I564"/>
    <mergeCell ref="F565:I565"/>
    <mergeCell ref="F566:I566"/>
    <mergeCell ref="L566:M566"/>
    <mergeCell ref="N566:Q566"/>
    <mergeCell ref="F567:I567"/>
    <mergeCell ref="L567:M567"/>
    <mergeCell ref="N567:Q567"/>
    <mergeCell ref="F568:I568"/>
    <mergeCell ref="F569:I569"/>
    <mergeCell ref="F570:I570"/>
    <mergeCell ref="L570:M570"/>
    <mergeCell ref="N570:Q570"/>
    <mergeCell ref="F571:I571"/>
    <mergeCell ref="L571:M571"/>
    <mergeCell ref="N571:Q571"/>
    <mergeCell ref="F572:I572"/>
    <mergeCell ref="F573:I573"/>
    <mergeCell ref="F574:I574"/>
    <mergeCell ref="L574:M574"/>
    <mergeCell ref="N574:Q574"/>
    <mergeCell ref="F575:I575"/>
    <mergeCell ref="L575:M575"/>
    <mergeCell ref="N575:Q575"/>
    <mergeCell ref="F576:I576"/>
    <mergeCell ref="F577:I577"/>
    <mergeCell ref="F578:I578"/>
    <mergeCell ref="L578:M578"/>
    <mergeCell ref="N578:Q578"/>
    <mergeCell ref="F579:I579"/>
    <mergeCell ref="L579:M579"/>
    <mergeCell ref="N579:Q579"/>
    <mergeCell ref="F592:I592"/>
    <mergeCell ref="F593:I593"/>
    <mergeCell ref="F594:I594"/>
    <mergeCell ref="F580:I580"/>
    <mergeCell ref="F581:I581"/>
    <mergeCell ref="F582:I582"/>
    <mergeCell ref="F583:I583"/>
    <mergeCell ref="F584:I584"/>
    <mergeCell ref="F585:I585"/>
    <mergeCell ref="F586:I586"/>
    <mergeCell ref="F587:I587"/>
    <mergeCell ref="F588:I588"/>
    <mergeCell ref="F613:I613"/>
    <mergeCell ref="L613:M613"/>
    <mergeCell ref="N613:Q613"/>
    <mergeCell ref="F601:I601"/>
    <mergeCell ref="F602:I602"/>
    <mergeCell ref="F603:I603"/>
    <mergeCell ref="F604:I604"/>
    <mergeCell ref="F605:I605"/>
    <mergeCell ref="L605:M605"/>
    <mergeCell ref="N605:Q605"/>
    <mergeCell ref="F606:I606"/>
    <mergeCell ref="F608:I608"/>
    <mergeCell ref="L608:M608"/>
    <mergeCell ref="N608:Q608"/>
    <mergeCell ref="N425:Q425"/>
    <mergeCell ref="N438:Q438"/>
    <mergeCell ref="N491:Q491"/>
    <mergeCell ref="F609:I609"/>
    <mergeCell ref="L609:M609"/>
    <mergeCell ref="N609:Q609"/>
    <mergeCell ref="F610:I610"/>
    <mergeCell ref="L610:M610"/>
    <mergeCell ref="N610:Q610"/>
    <mergeCell ref="F595:I595"/>
    <mergeCell ref="L595:M595"/>
    <mergeCell ref="N595:Q595"/>
    <mergeCell ref="F596:I596"/>
    <mergeCell ref="F597:I597"/>
    <mergeCell ref="F599:I599"/>
    <mergeCell ref="L599:M599"/>
    <mergeCell ref="N599:Q599"/>
    <mergeCell ref="F600:I600"/>
    <mergeCell ref="F589:I589"/>
    <mergeCell ref="L589:M589"/>
    <mergeCell ref="N589:Q589"/>
    <mergeCell ref="F591:I591"/>
    <mergeCell ref="L591:M591"/>
    <mergeCell ref="N591:Q591"/>
    <mergeCell ref="N233:Q233"/>
    <mergeCell ref="N236:Q236"/>
    <mergeCell ref="N319:Q319"/>
    <mergeCell ref="N393:Q393"/>
    <mergeCell ref="N397:Q397"/>
    <mergeCell ref="N399:Q399"/>
    <mergeCell ref="N401:Q401"/>
    <mergeCell ref="N402:Q402"/>
    <mergeCell ref="N422:Q422"/>
    <mergeCell ref="N617:Q617"/>
    <mergeCell ref="H1:K1"/>
    <mergeCell ref="S2:AC2"/>
    <mergeCell ref="N501:Q501"/>
    <mergeCell ref="N534:Q534"/>
    <mergeCell ref="N557:Q557"/>
    <mergeCell ref="N590:Q590"/>
    <mergeCell ref="N598:Q598"/>
    <mergeCell ref="N607:Q607"/>
    <mergeCell ref="N611:Q611"/>
    <mergeCell ref="N612:Q612"/>
    <mergeCell ref="N615:Q615"/>
    <mergeCell ref="F614:I614"/>
    <mergeCell ref="L614:M614"/>
    <mergeCell ref="N614:Q614"/>
    <mergeCell ref="F616:I616"/>
    <mergeCell ref="L616:M616"/>
    <mergeCell ref="N616:Q616"/>
    <mergeCell ref="N140:Q140"/>
    <mergeCell ref="N141:Q141"/>
    <mergeCell ref="N142:Q142"/>
    <mergeCell ref="N145:Q145"/>
    <mergeCell ref="N158:Q158"/>
    <mergeCell ref="N178:Q178"/>
  </mergeCells>
  <hyperlinks>
    <hyperlink ref="F1:G1" location="C2" display="1) Krycí list rozpočtu"/>
    <hyperlink ref="H1:K1" location="C85" display="2) Rekapitulace rozpočtu"/>
    <hyperlink ref="L1" location="C13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3"/>
  <sheetViews>
    <sheetView showGridLines="0" workbookViewId="0">
      <pane ySplit="1" topLeftCell="A127" activePane="bottomLeft" state="frozen"/>
      <selection pane="bottomLeft" activeCell="N142" sqref="N142:Q14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4"/>
      <c r="C1" s="14"/>
      <c r="D1" s="15" t="s">
        <v>1</v>
      </c>
      <c r="E1" s="14"/>
      <c r="F1" s="16" t="s">
        <v>121</v>
      </c>
      <c r="G1" s="16"/>
      <c r="H1" s="249" t="s">
        <v>122</v>
      </c>
      <c r="I1" s="249"/>
      <c r="J1" s="249"/>
      <c r="K1" s="249"/>
      <c r="L1" s="16" t="s">
        <v>123</v>
      </c>
      <c r="M1" s="14"/>
      <c r="N1" s="14"/>
      <c r="O1" s="15" t="s">
        <v>124</v>
      </c>
      <c r="P1" s="14"/>
      <c r="Q1" s="14"/>
      <c r="R1" s="14"/>
      <c r="S1" s="16" t="s">
        <v>125</v>
      </c>
      <c r="T1" s="16"/>
      <c r="U1" s="118"/>
      <c r="V1" s="11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04" t="s">
        <v>8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20" t="s">
        <v>98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126</v>
      </c>
    </row>
    <row r="4" spans="1:66" ht="36.950000000000003" customHeight="1">
      <c r="B4" s="24"/>
      <c r="C4" s="218" t="s">
        <v>127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82" t="str">
        <f>'Rekapitulace stavby'!K6</f>
        <v>SOU opravárenské Králíky - dokončení rekonstrukce DM</v>
      </c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"/>
      <c r="R6" s="25"/>
    </row>
    <row r="7" spans="1:66" s="1" customFormat="1" ht="32.85" customHeight="1">
      <c r="B7" s="38"/>
      <c r="C7" s="39"/>
      <c r="D7" s="31" t="s">
        <v>128</v>
      </c>
      <c r="E7" s="39"/>
      <c r="F7" s="240" t="s">
        <v>1060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39"/>
      <c r="R7" s="40"/>
    </row>
    <row r="8" spans="1:66" s="1" customFormat="1" ht="14.45" customHeight="1">
      <c r="B8" s="38"/>
      <c r="C8" s="39"/>
      <c r="D8" s="32" t="s">
        <v>21</v>
      </c>
      <c r="E8" s="39"/>
      <c r="F8" s="30" t="s">
        <v>1061</v>
      </c>
      <c r="G8" s="39"/>
      <c r="H8" s="39"/>
      <c r="I8" s="39"/>
      <c r="J8" s="39"/>
      <c r="K8" s="39"/>
      <c r="L8" s="39"/>
      <c r="M8" s="32" t="s">
        <v>23</v>
      </c>
      <c r="N8" s="39"/>
      <c r="O8" s="30" t="s">
        <v>1062</v>
      </c>
      <c r="P8" s="39"/>
      <c r="Q8" s="39"/>
      <c r="R8" s="40"/>
    </row>
    <row r="9" spans="1:66" s="1" customFormat="1" ht="14.45" customHeight="1">
      <c r="B9" s="38"/>
      <c r="C9" s="39"/>
      <c r="D9" s="32" t="s">
        <v>25</v>
      </c>
      <c r="E9" s="39"/>
      <c r="F9" s="30" t="s">
        <v>26</v>
      </c>
      <c r="G9" s="39"/>
      <c r="H9" s="39"/>
      <c r="I9" s="39"/>
      <c r="J9" s="39"/>
      <c r="K9" s="39"/>
      <c r="L9" s="39"/>
      <c r="M9" s="32" t="s">
        <v>27</v>
      </c>
      <c r="N9" s="39"/>
      <c r="O9" s="299" t="str">
        <f>'Rekapitulace stavby'!AN8</f>
        <v>31. 10. 2017</v>
      </c>
      <c r="P9" s="284"/>
      <c r="Q9" s="39"/>
      <c r="R9" s="40"/>
    </row>
    <row r="10" spans="1:66" s="1" customFormat="1" ht="21.75" customHeight="1">
      <c r="B10" s="38"/>
      <c r="C10" s="39"/>
      <c r="D10" s="29" t="s">
        <v>131</v>
      </c>
      <c r="E10" s="39"/>
      <c r="F10" s="34" t="s">
        <v>1063</v>
      </c>
      <c r="G10" s="39"/>
      <c r="H10" s="39"/>
      <c r="I10" s="39"/>
      <c r="J10" s="39"/>
      <c r="K10" s="39"/>
      <c r="L10" s="39"/>
      <c r="M10" s="29" t="s">
        <v>29</v>
      </c>
      <c r="N10" s="39"/>
      <c r="O10" s="34" t="s">
        <v>1064</v>
      </c>
      <c r="P10" s="39"/>
      <c r="Q10" s="39"/>
      <c r="R10" s="40"/>
    </row>
    <row r="11" spans="1:66" s="1" customFormat="1" ht="14.45" customHeight="1">
      <c r="B11" s="38"/>
      <c r="C11" s="39"/>
      <c r="D11" s="32" t="s">
        <v>31</v>
      </c>
      <c r="E11" s="39"/>
      <c r="F11" s="39"/>
      <c r="G11" s="39"/>
      <c r="H11" s="39"/>
      <c r="I11" s="39"/>
      <c r="J11" s="39"/>
      <c r="K11" s="39"/>
      <c r="L11" s="39"/>
      <c r="M11" s="32" t="s">
        <v>32</v>
      </c>
      <c r="N11" s="39"/>
      <c r="O11" s="238" t="s">
        <v>33</v>
      </c>
      <c r="P11" s="238"/>
      <c r="Q11" s="39"/>
      <c r="R11" s="40"/>
    </row>
    <row r="12" spans="1:66" s="1" customFormat="1" ht="18" customHeight="1">
      <c r="B12" s="38"/>
      <c r="C12" s="39"/>
      <c r="D12" s="39"/>
      <c r="E12" s="30" t="s">
        <v>34</v>
      </c>
      <c r="F12" s="39"/>
      <c r="G12" s="39"/>
      <c r="H12" s="39"/>
      <c r="I12" s="39"/>
      <c r="J12" s="39"/>
      <c r="K12" s="39"/>
      <c r="L12" s="39"/>
      <c r="M12" s="32" t="s">
        <v>35</v>
      </c>
      <c r="N12" s="39"/>
      <c r="O12" s="238" t="s">
        <v>36</v>
      </c>
      <c r="P12" s="238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2" t="s">
        <v>37</v>
      </c>
      <c r="E14" s="39"/>
      <c r="F14" s="39"/>
      <c r="G14" s="39"/>
      <c r="H14" s="39"/>
      <c r="I14" s="39"/>
      <c r="J14" s="39"/>
      <c r="K14" s="39"/>
      <c r="L14" s="39"/>
      <c r="M14" s="32" t="s">
        <v>32</v>
      </c>
      <c r="N14" s="39"/>
      <c r="O14" s="300" t="str">
        <f>IF('Rekapitulace stavby'!AN13="","",'Rekapitulace stavby'!AN13)</f>
        <v>Vyplň údaj</v>
      </c>
      <c r="P14" s="238"/>
      <c r="Q14" s="39"/>
      <c r="R14" s="40"/>
    </row>
    <row r="15" spans="1:66" s="1" customFormat="1" ht="18" customHeight="1">
      <c r="B15" s="38"/>
      <c r="C15" s="39"/>
      <c r="D15" s="39"/>
      <c r="E15" s="300" t="str">
        <f>IF('Rekapitulace stavby'!E14="","",'Rekapitulace stavby'!E14)</f>
        <v>Vyplň údaj</v>
      </c>
      <c r="F15" s="301"/>
      <c r="G15" s="301"/>
      <c r="H15" s="301"/>
      <c r="I15" s="301"/>
      <c r="J15" s="301"/>
      <c r="K15" s="301"/>
      <c r="L15" s="301"/>
      <c r="M15" s="32" t="s">
        <v>35</v>
      </c>
      <c r="N15" s="39"/>
      <c r="O15" s="300" t="str">
        <f>IF('Rekapitulace stavby'!AN14="","",'Rekapitulace stavby'!AN14)</f>
        <v>Vyplň údaj</v>
      </c>
      <c r="P15" s="238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2" t="s">
        <v>39</v>
      </c>
      <c r="E17" s="39"/>
      <c r="F17" s="39"/>
      <c r="G17" s="39"/>
      <c r="H17" s="39"/>
      <c r="I17" s="39"/>
      <c r="J17" s="39"/>
      <c r="K17" s="39"/>
      <c r="L17" s="39"/>
      <c r="M17" s="32" t="s">
        <v>32</v>
      </c>
      <c r="N17" s="39"/>
      <c r="O17" s="238" t="s">
        <v>40</v>
      </c>
      <c r="P17" s="238"/>
      <c r="Q17" s="39"/>
      <c r="R17" s="40"/>
    </row>
    <row r="18" spans="2:18" s="1" customFormat="1" ht="18" customHeight="1">
      <c r="B18" s="38"/>
      <c r="C18" s="39"/>
      <c r="D18" s="39"/>
      <c r="E18" s="30" t="s">
        <v>41</v>
      </c>
      <c r="F18" s="39"/>
      <c r="G18" s="39"/>
      <c r="H18" s="39"/>
      <c r="I18" s="39"/>
      <c r="J18" s="39"/>
      <c r="K18" s="39"/>
      <c r="L18" s="39"/>
      <c r="M18" s="32" t="s">
        <v>35</v>
      </c>
      <c r="N18" s="39"/>
      <c r="O18" s="238" t="s">
        <v>5</v>
      </c>
      <c r="P18" s="238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2" t="s">
        <v>43</v>
      </c>
      <c r="E20" s="39"/>
      <c r="F20" s="39"/>
      <c r="G20" s="39"/>
      <c r="H20" s="39"/>
      <c r="I20" s="39"/>
      <c r="J20" s="39"/>
      <c r="K20" s="39"/>
      <c r="L20" s="39"/>
      <c r="M20" s="32" t="s">
        <v>32</v>
      </c>
      <c r="N20" s="39"/>
      <c r="O20" s="238" t="str">
        <f>IF('Rekapitulace stavby'!AN19="","",'Rekapitulace stavby'!AN19)</f>
        <v/>
      </c>
      <c r="P20" s="238"/>
      <c r="Q20" s="39"/>
      <c r="R20" s="40"/>
    </row>
    <row r="21" spans="2:18" s="1" customFormat="1" ht="18" customHeight="1">
      <c r="B21" s="38"/>
      <c r="C21" s="39"/>
      <c r="D21" s="39"/>
      <c r="E21" s="30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2" t="s">
        <v>35</v>
      </c>
      <c r="N21" s="39"/>
      <c r="O21" s="238" t="str">
        <f>IF('Rekapitulace stavby'!AN20="","",'Rekapitulace stavby'!AN20)</f>
        <v/>
      </c>
      <c r="P21" s="238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2" t="s">
        <v>45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43" t="s">
        <v>5</v>
      </c>
      <c r="F24" s="243"/>
      <c r="G24" s="243"/>
      <c r="H24" s="243"/>
      <c r="I24" s="243"/>
      <c r="J24" s="243"/>
      <c r="K24" s="243"/>
      <c r="L24" s="243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133</v>
      </c>
      <c r="E27" s="39"/>
      <c r="F27" s="39"/>
      <c r="G27" s="39"/>
      <c r="H27" s="39"/>
      <c r="I27" s="39"/>
      <c r="J27" s="39"/>
      <c r="K27" s="39"/>
      <c r="L27" s="39"/>
      <c r="M27" s="244">
        <f>N87</f>
        <v>0</v>
      </c>
      <c r="N27" s="244"/>
      <c r="O27" s="244"/>
      <c r="P27" s="244"/>
      <c r="Q27" s="39"/>
      <c r="R27" s="40"/>
    </row>
    <row r="28" spans="2:18" s="1" customFormat="1" ht="14.45" customHeight="1">
      <c r="B28" s="38"/>
      <c r="C28" s="39"/>
      <c r="D28" s="37" t="s">
        <v>116</v>
      </c>
      <c r="E28" s="39"/>
      <c r="F28" s="39"/>
      <c r="G28" s="39"/>
      <c r="H28" s="39"/>
      <c r="I28" s="39"/>
      <c r="J28" s="39"/>
      <c r="K28" s="39"/>
      <c r="L28" s="39"/>
      <c r="M28" s="244">
        <f>N94</f>
        <v>0</v>
      </c>
      <c r="N28" s="244"/>
      <c r="O28" s="244"/>
      <c r="P28" s="244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49</v>
      </c>
      <c r="E30" s="39"/>
      <c r="F30" s="39"/>
      <c r="G30" s="39"/>
      <c r="H30" s="39"/>
      <c r="I30" s="39"/>
      <c r="J30" s="39"/>
      <c r="K30" s="39"/>
      <c r="L30" s="39"/>
      <c r="M30" s="298">
        <f>ROUND(M27+M28,2)</f>
        <v>0</v>
      </c>
      <c r="N30" s="281"/>
      <c r="O30" s="281"/>
      <c r="P30" s="281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50</v>
      </c>
      <c r="E32" s="45" t="s">
        <v>51</v>
      </c>
      <c r="F32" s="46">
        <v>0.21</v>
      </c>
      <c r="G32" s="121" t="s">
        <v>52</v>
      </c>
      <c r="H32" s="295">
        <f>(SUM(BE94:BE101)+SUM(BE119:BE141))</f>
        <v>0</v>
      </c>
      <c r="I32" s="281"/>
      <c r="J32" s="281"/>
      <c r="K32" s="39"/>
      <c r="L32" s="39"/>
      <c r="M32" s="295">
        <f>ROUND((SUM(BE94:BE101)+SUM(BE119:BE141)), 2)*F32</f>
        <v>0</v>
      </c>
      <c r="N32" s="281"/>
      <c r="O32" s="281"/>
      <c r="P32" s="281"/>
      <c r="Q32" s="39"/>
      <c r="R32" s="40"/>
    </row>
    <row r="33" spans="2:18" s="1" customFormat="1" ht="14.45" customHeight="1">
      <c r="B33" s="38"/>
      <c r="C33" s="39"/>
      <c r="D33" s="39"/>
      <c r="E33" s="45" t="s">
        <v>53</v>
      </c>
      <c r="F33" s="46">
        <v>0.15</v>
      </c>
      <c r="G33" s="121" t="s">
        <v>52</v>
      </c>
      <c r="H33" s="295">
        <f>(SUM(BF94:BF101)+SUM(BF119:BF141))</f>
        <v>0</v>
      </c>
      <c r="I33" s="281"/>
      <c r="J33" s="281"/>
      <c r="K33" s="39"/>
      <c r="L33" s="39"/>
      <c r="M33" s="295">
        <f>ROUND((SUM(BF94:BF101)+SUM(BF119:BF141)), 2)*F33</f>
        <v>0</v>
      </c>
      <c r="N33" s="281"/>
      <c r="O33" s="281"/>
      <c r="P33" s="281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54</v>
      </c>
      <c r="F34" s="46">
        <v>0.21</v>
      </c>
      <c r="G34" s="121" t="s">
        <v>52</v>
      </c>
      <c r="H34" s="295">
        <f>(SUM(BG94:BG101)+SUM(BG119:BG141))</f>
        <v>0</v>
      </c>
      <c r="I34" s="281"/>
      <c r="J34" s="281"/>
      <c r="K34" s="39"/>
      <c r="L34" s="39"/>
      <c r="M34" s="295">
        <v>0</v>
      </c>
      <c r="N34" s="281"/>
      <c r="O34" s="281"/>
      <c r="P34" s="281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55</v>
      </c>
      <c r="F35" s="46">
        <v>0.15</v>
      </c>
      <c r="G35" s="121" t="s">
        <v>52</v>
      </c>
      <c r="H35" s="295">
        <f>(SUM(BH94:BH101)+SUM(BH119:BH141))</f>
        <v>0</v>
      </c>
      <c r="I35" s="281"/>
      <c r="J35" s="281"/>
      <c r="K35" s="39"/>
      <c r="L35" s="39"/>
      <c r="M35" s="295">
        <v>0</v>
      </c>
      <c r="N35" s="281"/>
      <c r="O35" s="281"/>
      <c r="P35" s="281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56</v>
      </c>
      <c r="F36" s="46">
        <v>0</v>
      </c>
      <c r="G36" s="121" t="s">
        <v>52</v>
      </c>
      <c r="H36" s="295">
        <f>(SUM(BI94:BI101)+SUM(BI119:BI141))</f>
        <v>0</v>
      </c>
      <c r="I36" s="281"/>
      <c r="J36" s="281"/>
      <c r="K36" s="39"/>
      <c r="L36" s="39"/>
      <c r="M36" s="295">
        <v>0</v>
      </c>
      <c r="N36" s="281"/>
      <c r="O36" s="281"/>
      <c r="P36" s="281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57</v>
      </c>
      <c r="E38" s="78"/>
      <c r="F38" s="78"/>
      <c r="G38" s="123" t="s">
        <v>58</v>
      </c>
      <c r="H38" s="124" t="s">
        <v>59</v>
      </c>
      <c r="I38" s="78"/>
      <c r="J38" s="78"/>
      <c r="K38" s="78"/>
      <c r="L38" s="296">
        <f>SUM(M30:M36)</f>
        <v>0</v>
      </c>
      <c r="M38" s="296"/>
      <c r="N38" s="296"/>
      <c r="O38" s="296"/>
      <c r="P38" s="297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s="1" customFormat="1" ht="15">
      <c r="B49" s="38"/>
      <c r="C49" s="39"/>
      <c r="D49" s="53" t="s">
        <v>60</v>
      </c>
      <c r="E49" s="54"/>
      <c r="F49" s="54"/>
      <c r="G49" s="54"/>
      <c r="H49" s="55"/>
      <c r="I49" s="39"/>
      <c r="J49" s="53" t="s">
        <v>61</v>
      </c>
      <c r="K49" s="54"/>
      <c r="L49" s="54"/>
      <c r="M49" s="54"/>
      <c r="N49" s="54"/>
      <c r="O49" s="54"/>
      <c r="P49" s="55"/>
      <c r="Q49" s="39"/>
      <c r="R49" s="40"/>
    </row>
    <row r="50" spans="2:18">
      <c r="B50" s="24"/>
      <c r="C50" s="28"/>
      <c r="D50" s="56"/>
      <c r="E50" s="28"/>
      <c r="F50" s="28"/>
      <c r="G50" s="28"/>
      <c r="H50" s="57"/>
      <c r="I50" s="28"/>
      <c r="J50" s="56"/>
      <c r="K50" s="28"/>
      <c r="L50" s="28"/>
      <c r="M50" s="28"/>
      <c r="N50" s="28"/>
      <c r="O50" s="28"/>
      <c r="P50" s="57"/>
      <c r="Q50" s="28"/>
      <c r="R50" s="25"/>
    </row>
    <row r="51" spans="2:18">
      <c r="B51" s="24"/>
      <c r="C51" s="28"/>
      <c r="D51" s="56"/>
      <c r="E51" s="28"/>
      <c r="F51" s="28"/>
      <c r="G51" s="28"/>
      <c r="H51" s="57"/>
      <c r="I51" s="28"/>
      <c r="J51" s="56"/>
      <c r="K51" s="28"/>
      <c r="L51" s="28"/>
      <c r="M51" s="28"/>
      <c r="N51" s="28"/>
      <c r="O51" s="28"/>
      <c r="P51" s="57"/>
      <c r="Q51" s="28"/>
      <c r="R51" s="25"/>
    </row>
    <row r="52" spans="2:18">
      <c r="B52" s="24"/>
      <c r="C52" s="28"/>
      <c r="D52" s="56"/>
      <c r="E52" s="28"/>
      <c r="F52" s="28"/>
      <c r="G52" s="28"/>
      <c r="H52" s="57"/>
      <c r="I52" s="28"/>
      <c r="J52" s="56"/>
      <c r="K52" s="28"/>
      <c r="L52" s="28"/>
      <c r="M52" s="28"/>
      <c r="N52" s="28"/>
      <c r="O52" s="28"/>
      <c r="P52" s="57"/>
      <c r="Q52" s="28"/>
      <c r="R52" s="25"/>
    </row>
    <row r="53" spans="2:18">
      <c r="B53" s="24"/>
      <c r="C53" s="28"/>
      <c r="D53" s="56"/>
      <c r="E53" s="28"/>
      <c r="F53" s="28"/>
      <c r="G53" s="28"/>
      <c r="H53" s="57"/>
      <c r="I53" s="28"/>
      <c r="J53" s="56"/>
      <c r="K53" s="28"/>
      <c r="L53" s="28"/>
      <c r="M53" s="28"/>
      <c r="N53" s="28"/>
      <c r="O53" s="28"/>
      <c r="P53" s="57"/>
      <c r="Q53" s="28"/>
      <c r="R53" s="25"/>
    </row>
    <row r="54" spans="2:18">
      <c r="B54" s="24"/>
      <c r="C54" s="28"/>
      <c r="D54" s="56"/>
      <c r="E54" s="28"/>
      <c r="F54" s="28"/>
      <c r="G54" s="28"/>
      <c r="H54" s="57"/>
      <c r="I54" s="28"/>
      <c r="J54" s="56"/>
      <c r="K54" s="28"/>
      <c r="L54" s="28"/>
      <c r="M54" s="28"/>
      <c r="N54" s="28"/>
      <c r="O54" s="28"/>
      <c r="P54" s="57"/>
      <c r="Q54" s="28"/>
      <c r="R54" s="25"/>
    </row>
    <row r="55" spans="2:18">
      <c r="B55" s="24"/>
      <c r="C55" s="28"/>
      <c r="D55" s="56"/>
      <c r="E55" s="28"/>
      <c r="F55" s="28"/>
      <c r="G55" s="28"/>
      <c r="H55" s="57"/>
      <c r="I55" s="28"/>
      <c r="J55" s="56"/>
      <c r="K55" s="28"/>
      <c r="L55" s="28"/>
      <c r="M55" s="28"/>
      <c r="N55" s="28"/>
      <c r="O55" s="28"/>
      <c r="P55" s="57"/>
      <c r="Q55" s="28"/>
      <c r="R55" s="25"/>
    </row>
    <row r="56" spans="2:18">
      <c r="B56" s="24"/>
      <c r="C56" s="28"/>
      <c r="D56" s="56"/>
      <c r="E56" s="28"/>
      <c r="F56" s="28"/>
      <c r="G56" s="28"/>
      <c r="H56" s="57"/>
      <c r="I56" s="28"/>
      <c r="J56" s="56"/>
      <c r="K56" s="28"/>
      <c r="L56" s="28"/>
      <c r="M56" s="28"/>
      <c r="N56" s="28"/>
      <c r="O56" s="28"/>
      <c r="P56" s="57"/>
      <c r="Q56" s="28"/>
      <c r="R56" s="25"/>
    </row>
    <row r="57" spans="2:18">
      <c r="B57" s="24"/>
      <c r="C57" s="28"/>
      <c r="D57" s="56"/>
      <c r="E57" s="28"/>
      <c r="F57" s="28"/>
      <c r="G57" s="28"/>
      <c r="H57" s="57"/>
      <c r="I57" s="28"/>
      <c r="J57" s="56"/>
      <c r="K57" s="28"/>
      <c r="L57" s="28"/>
      <c r="M57" s="28"/>
      <c r="N57" s="28"/>
      <c r="O57" s="28"/>
      <c r="P57" s="57"/>
      <c r="Q57" s="28"/>
      <c r="R57" s="25"/>
    </row>
    <row r="58" spans="2:18" s="1" customFormat="1" ht="15">
      <c r="B58" s="38"/>
      <c r="C58" s="39"/>
      <c r="D58" s="58" t="s">
        <v>62</v>
      </c>
      <c r="E58" s="59"/>
      <c r="F58" s="59"/>
      <c r="G58" s="60" t="s">
        <v>63</v>
      </c>
      <c r="H58" s="61"/>
      <c r="I58" s="39"/>
      <c r="J58" s="58" t="s">
        <v>62</v>
      </c>
      <c r="K58" s="59"/>
      <c r="L58" s="59"/>
      <c r="M58" s="59"/>
      <c r="N58" s="60" t="s">
        <v>63</v>
      </c>
      <c r="O58" s="59"/>
      <c r="P58" s="61"/>
      <c r="Q58" s="39"/>
      <c r="R58" s="40"/>
    </row>
    <row r="59" spans="2:18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5"/>
    </row>
    <row r="60" spans="2:18" s="1" customFormat="1" ht="15">
      <c r="B60" s="38"/>
      <c r="C60" s="39"/>
      <c r="D60" s="53" t="s">
        <v>64</v>
      </c>
      <c r="E60" s="54"/>
      <c r="F60" s="54"/>
      <c r="G60" s="54"/>
      <c r="H60" s="55"/>
      <c r="I60" s="39"/>
      <c r="J60" s="53" t="s">
        <v>65</v>
      </c>
      <c r="K60" s="54"/>
      <c r="L60" s="54"/>
      <c r="M60" s="54"/>
      <c r="N60" s="54"/>
      <c r="O60" s="54"/>
      <c r="P60" s="55"/>
      <c r="Q60" s="39"/>
      <c r="R60" s="40"/>
    </row>
    <row r="61" spans="2:18">
      <c r="B61" s="24"/>
      <c r="C61" s="28"/>
      <c r="D61" s="56"/>
      <c r="E61" s="28"/>
      <c r="F61" s="28"/>
      <c r="G61" s="28"/>
      <c r="H61" s="57"/>
      <c r="I61" s="28"/>
      <c r="J61" s="56"/>
      <c r="K61" s="28"/>
      <c r="L61" s="28"/>
      <c r="M61" s="28"/>
      <c r="N61" s="28"/>
      <c r="O61" s="28"/>
      <c r="P61" s="57"/>
      <c r="Q61" s="28"/>
      <c r="R61" s="25"/>
    </row>
    <row r="62" spans="2:18">
      <c r="B62" s="24"/>
      <c r="C62" s="28"/>
      <c r="D62" s="56"/>
      <c r="E62" s="28"/>
      <c r="F62" s="28"/>
      <c r="G62" s="28"/>
      <c r="H62" s="57"/>
      <c r="I62" s="28"/>
      <c r="J62" s="56"/>
      <c r="K62" s="28"/>
      <c r="L62" s="28"/>
      <c r="M62" s="28"/>
      <c r="N62" s="28"/>
      <c r="O62" s="28"/>
      <c r="P62" s="57"/>
      <c r="Q62" s="28"/>
      <c r="R62" s="25"/>
    </row>
    <row r="63" spans="2:18">
      <c r="B63" s="24"/>
      <c r="C63" s="28"/>
      <c r="D63" s="56"/>
      <c r="E63" s="28"/>
      <c r="F63" s="28"/>
      <c r="G63" s="28"/>
      <c r="H63" s="57"/>
      <c r="I63" s="28"/>
      <c r="J63" s="56"/>
      <c r="K63" s="28"/>
      <c r="L63" s="28"/>
      <c r="M63" s="28"/>
      <c r="N63" s="28"/>
      <c r="O63" s="28"/>
      <c r="P63" s="57"/>
      <c r="Q63" s="28"/>
      <c r="R63" s="25"/>
    </row>
    <row r="64" spans="2:18">
      <c r="B64" s="24"/>
      <c r="C64" s="28"/>
      <c r="D64" s="56"/>
      <c r="E64" s="28"/>
      <c r="F64" s="28"/>
      <c r="G64" s="28"/>
      <c r="H64" s="57"/>
      <c r="I64" s="28"/>
      <c r="J64" s="56"/>
      <c r="K64" s="28"/>
      <c r="L64" s="28"/>
      <c r="M64" s="28"/>
      <c r="N64" s="28"/>
      <c r="O64" s="28"/>
      <c r="P64" s="57"/>
      <c r="Q64" s="28"/>
      <c r="R64" s="25"/>
    </row>
    <row r="65" spans="2:18">
      <c r="B65" s="24"/>
      <c r="C65" s="28"/>
      <c r="D65" s="56"/>
      <c r="E65" s="28"/>
      <c r="F65" s="28"/>
      <c r="G65" s="28"/>
      <c r="H65" s="57"/>
      <c r="I65" s="28"/>
      <c r="J65" s="56"/>
      <c r="K65" s="28"/>
      <c r="L65" s="28"/>
      <c r="M65" s="28"/>
      <c r="N65" s="28"/>
      <c r="O65" s="28"/>
      <c r="P65" s="57"/>
      <c r="Q65" s="28"/>
      <c r="R65" s="25"/>
    </row>
    <row r="66" spans="2:18">
      <c r="B66" s="24"/>
      <c r="C66" s="28"/>
      <c r="D66" s="56"/>
      <c r="E66" s="28"/>
      <c r="F66" s="28"/>
      <c r="G66" s="28"/>
      <c r="H66" s="57"/>
      <c r="I66" s="28"/>
      <c r="J66" s="56"/>
      <c r="K66" s="28"/>
      <c r="L66" s="28"/>
      <c r="M66" s="28"/>
      <c r="N66" s="28"/>
      <c r="O66" s="28"/>
      <c r="P66" s="57"/>
      <c r="Q66" s="28"/>
      <c r="R66" s="25"/>
    </row>
    <row r="67" spans="2:18">
      <c r="B67" s="24"/>
      <c r="C67" s="28"/>
      <c r="D67" s="56"/>
      <c r="E67" s="28"/>
      <c r="F67" s="28"/>
      <c r="G67" s="28"/>
      <c r="H67" s="57"/>
      <c r="I67" s="28"/>
      <c r="J67" s="56"/>
      <c r="K67" s="28"/>
      <c r="L67" s="28"/>
      <c r="M67" s="28"/>
      <c r="N67" s="28"/>
      <c r="O67" s="28"/>
      <c r="P67" s="57"/>
      <c r="Q67" s="28"/>
      <c r="R67" s="25"/>
    </row>
    <row r="68" spans="2:18">
      <c r="B68" s="24"/>
      <c r="C68" s="28"/>
      <c r="D68" s="56"/>
      <c r="E68" s="28"/>
      <c r="F68" s="28"/>
      <c r="G68" s="28"/>
      <c r="H68" s="57"/>
      <c r="I68" s="28"/>
      <c r="J68" s="56"/>
      <c r="K68" s="28"/>
      <c r="L68" s="28"/>
      <c r="M68" s="28"/>
      <c r="N68" s="28"/>
      <c r="O68" s="28"/>
      <c r="P68" s="57"/>
      <c r="Q68" s="28"/>
      <c r="R68" s="25"/>
    </row>
    <row r="69" spans="2:18" s="1" customFormat="1" ht="15">
      <c r="B69" s="38"/>
      <c r="C69" s="39"/>
      <c r="D69" s="58" t="s">
        <v>62</v>
      </c>
      <c r="E69" s="59"/>
      <c r="F69" s="59"/>
      <c r="G69" s="60" t="s">
        <v>63</v>
      </c>
      <c r="H69" s="61"/>
      <c r="I69" s="39"/>
      <c r="J69" s="58" t="s">
        <v>62</v>
      </c>
      <c r="K69" s="59"/>
      <c r="L69" s="59"/>
      <c r="M69" s="59"/>
      <c r="N69" s="60" t="s">
        <v>63</v>
      </c>
      <c r="O69" s="59"/>
      <c r="P69" s="61"/>
      <c r="Q69" s="39"/>
      <c r="R69" s="40"/>
    </row>
    <row r="70" spans="2:18" s="1" customFormat="1" ht="14.45" customHeight="1"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4"/>
    </row>
    <row r="74" spans="2:18" s="1" customFormat="1" ht="6.95" customHeight="1"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7"/>
    </row>
    <row r="75" spans="2:18" s="1" customFormat="1" ht="36.950000000000003" customHeight="1">
      <c r="B75" s="38"/>
      <c r="C75" s="218" t="s">
        <v>134</v>
      </c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40"/>
    </row>
    <row r="76" spans="2:18" s="1" customFormat="1" ht="6.95" customHeigh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40"/>
    </row>
    <row r="77" spans="2:18" s="1" customFormat="1" ht="30" customHeight="1">
      <c r="B77" s="38"/>
      <c r="C77" s="32" t="s">
        <v>19</v>
      </c>
      <c r="D77" s="39"/>
      <c r="E77" s="39"/>
      <c r="F77" s="282" t="str">
        <f>F6</f>
        <v>SOU opravárenské Králíky - dokončení rekonstrukce DM</v>
      </c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39"/>
      <c r="R77" s="40"/>
    </row>
    <row r="78" spans="2:18" s="1" customFormat="1" ht="36.950000000000003" customHeight="1">
      <c r="B78" s="38"/>
      <c r="C78" s="72" t="s">
        <v>128</v>
      </c>
      <c r="D78" s="39"/>
      <c r="E78" s="39"/>
      <c r="F78" s="220" t="str">
        <f>F7</f>
        <v>B - Profese - Přípojka splaškové kanalizace</v>
      </c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39"/>
      <c r="R78" s="40"/>
    </row>
    <row r="79" spans="2:18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</row>
    <row r="80" spans="2:18" s="1" customFormat="1" ht="18" customHeight="1">
      <c r="B80" s="38"/>
      <c r="C80" s="32" t="s">
        <v>25</v>
      </c>
      <c r="D80" s="39"/>
      <c r="E80" s="39"/>
      <c r="F80" s="30" t="str">
        <f>F9</f>
        <v>Králíky Předměstí čp.429</v>
      </c>
      <c r="G80" s="39"/>
      <c r="H80" s="39"/>
      <c r="I80" s="39"/>
      <c r="J80" s="39"/>
      <c r="K80" s="32" t="s">
        <v>27</v>
      </c>
      <c r="L80" s="39"/>
      <c r="M80" s="284" t="str">
        <f>IF(O9="","",O9)</f>
        <v>31. 10. 2017</v>
      </c>
      <c r="N80" s="284"/>
      <c r="O80" s="284"/>
      <c r="P80" s="284"/>
      <c r="Q80" s="39"/>
      <c r="R80" s="40"/>
    </row>
    <row r="81" spans="2:65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65" s="1" customFormat="1" ht="15">
      <c r="B82" s="38"/>
      <c r="C82" s="32" t="s">
        <v>31</v>
      </c>
      <c r="D82" s="39"/>
      <c r="E82" s="39"/>
      <c r="F82" s="30" t="str">
        <f>E12</f>
        <v>Pardubický kraj</v>
      </c>
      <c r="G82" s="39"/>
      <c r="H82" s="39"/>
      <c r="I82" s="39"/>
      <c r="J82" s="39"/>
      <c r="K82" s="32" t="s">
        <v>39</v>
      </c>
      <c r="L82" s="39"/>
      <c r="M82" s="238" t="str">
        <f>E18</f>
        <v>Ing. Pavel Švestka</v>
      </c>
      <c r="N82" s="238"/>
      <c r="O82" s="238"/>
      <c r="P82" s="238"/>
      <c r="Q82" s="238"/>
      <c r="R82" s="40"/>
    </row>
    <row r="83" spans="2:65" s="1" customFormat="1" ht="14.45" customHeight="1">
      <c r="B83" s="38"/>
      <c r="C83" s="32" t="s">
        <v>37</v>
      </c>
      <c r="D83" s="39"/>
      <c r="E83" s="39"/>
      <c r="F83" s="30" t="str">
        <f>IF(E15="","",E15)</f>
        <v>Vyplň údaj</v>
      </c>
      <c r="G83" s="39"/>
      <c r="H83" s="39"/>
      <c r="I83" s="39"/>
      <c r="J83" s="39"/>
      <c r="K83" s="32" t="s">
        <v>43</v>
      </c>
      <c r="L83" s="39"/>
      <c r="M83" s="238" t="str">
        <f>E21</f>
        <v xml:space="preserve"> </v>
      </c>
      <c r="N83" s="238"/>
      <c r="O83" s="238"/>
      <c r="P83" s="238"/>
      <c r="Q83" s="238"/>
      <c r="R83" s="40"/>
    </row>
    <row r="84" spans="2:65" s="1" customFormat="1" ht="10.3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40"/>
    </row>
    <row r="85" spans="2:65" s="1" customFormat="1" ht="29.25" customHeight="1">
      <c r="B85" s="38"/>
      <c r="C85" s="293" t="s">
        <v>135</v>
      </c>
      <c r="D85" s="294"/>
      <c r="E85" s="294"/>
      <c r="F85" s="294"/>
      <c r="G85" s="294"/>
      <c r="H85" s="117"/>
      <c r="I85" s="117"/>
      <c r="J85" s="117"/>
      <c r="K85" s="117"/>
      <c r="L85" s="117"/>
      <c r="M85" s="117"/>
      <c r="N85" s="293" t="s">
        <v>136</v>
      </c>
      <c r="O85" s="294"/>
      <c r="P85" s="294"/>
      <c r="Q85" s="294"/>
      <c r="R85" s="40"/>
    </row>
    <row r="86" spans="2:65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65" s="1" customFormat="1" ht="29.25" customHeight="1">
      <c r="B87" s="38"/>
      <c r="C87" s="125" t="s">
        <v>137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02">
        <f>N119</f>
        <v>0</v>
      </c>
      <c r="O87" s="291"/>
      <c r="P87" s="291"/>
      <c r="Q87" s="291"/>
      <c r="R87" s="40"/>
      <c r="AU87" s="20" t="s">
        <v>138</v>
      </c>
    </row>
    <row r="88" spans="2:65" s="6" customFormat="1" ht="24.95" customHeight="1">
      <c r="B88" s="126"/>
      <c r="C88" s="127"/>
      <c r="D88" s="128" t="s">
        <v>139</v>
      </c>
      <c r="E88" s="127"/>
      <c r="F88" s="127"/>
      <c r="G88" s="127"/>
      <c r="H88" s="127"/>
      <c r="I88" s="127"/>
      <c r="J88" s="127"/>
      <c r="K88" s="127"/>
      <c r="L88" s="127"/>
      <c r="M88" s="127"/>
      <c r="N88" s="262">
        <f>N120</f>
        <v>0</v>
      </c>
      <c r="O88" s="290"/>
      <c r="P88" s="290"/>
      <c r="Q88" s="290"/>
      <c r="R88" s="129"/>
    </row>
    <row r="89" spans="2:65" s="7" customFormat="1" ht="19.899999999999999" customHeight="1">
      <c r="B89" s="130"/>
      <c r="C89" s="131"/>
      <c r="D89" s="105" t="s">
        <v>140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09">
        <f>N121</f>
        <v>0</v>
      </c>
      <c r="O89" s="289"/>
      <c r="P89" s="289"/>
      <c r="Q89" s="289"/>
      <c r="R89" s="132"/>
    </row>
    <row r="90" spans="2:65" s="7" customFormat="1" ht="19.899999999999999" customHeight="1">
      <c r="B90" s="130"/>
      <c r="C90" s="131"/>
      <c r="D90" s="105" t="s">
        <v>1065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09">
        <f>N133</f>
        <v>0</v>
      </c>
      <c r="O90" s="289"/>
      <c r="P90" s="289"/>
      <c r="Q90" s="289"/>
      <c r="R90" s="132"/>
    </row>
    <row r="91" spans="2:65" s="7" customFormat="1" ht="19.899999999999999" customHeight="1">
      <c r="B91" s="130"/>
      <c r="C91" s="131"/>
      <c r="D91" s="105" t="s">
        <v>1066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09">
        <f>N137</f>
        <v>0</v>
      </c>
      <c r="O91" s="289"/>
      <c r="P91" s="289"/>
      <c r="Q91" s="289"/>
      <c r="R91" s="132"/>
    </row>
    <row r="92" spans="2:65" s="7" customFormat="1" ht="19.899999999999999" customHeight="1">
      <c r="B92" s="130"/>
      <c r="C92" s="131"/>
      <c r="D92" s="105" t="s">
        <v>148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09">
        <f>N140</f>
        <v>0</v>
      </c>
      <c r="O92" s="289"/>
      <c r="P92" s="289"/>
      <c r="Q92" s="289"/>
      <c r="R92" s="132"/>
    </row>
    <row r="93" spans="2:65" s="1" customFormat="1" ht="21.75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40"/>
    </row>
    <row r="94" spans="2:65" s="1" customFormat="1" ht="29.25" customHeight="1">
      <c r="B94" s="38"/>
      <c r="C94" s="125" t="s">
        <v>165</v>
      </c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291">
        <f>ROUND(N95+N96+N97+N98+N99+N100,2)</f>
        <v>0</v>
      </c>
      <c r="O94" s="292"/>
      <c r="P94" s="292"/>
      <c r="Q94" s="292"/>
      <c r="R94" s="40"/>
      <c r="T94" s="133"/>
      <c r="U94" s="134" t="s">
        <v>50</v>
      </c>
    </row>
    <row r="95" spans="2:65" s="1" customFormat="1" ht="18" customHeight="1">
      <c r="B95" s="135"/>
      <c r="C95" s="136"/>
      <c r="D95" s="206" t="s">
        <v>166</v>
      </c>
      <c r="E95" s="288"/>
      <c r="F95" s="288"/>
      <c r="G95" s="288"/>
      <c r="H95" s="288"/>
      <c r="I95" s="136"/>
      <c r="J95" s="136"/>
      <c r="K95" s="136"/>
      <c r="L95" s="136"/>
      <c r="M95" s="136"/>
      <c r="N95" s="208">
        <f>ROUND(N87*T95,2)</f>
        <v>0</v>
      </c>
      <c r="O95" s="280"/>
      <c r="P95" s="280"/>
      <c r="Q95" s="280"/>
      <c r="R95" s="138"/>
      <c r="S95" s="136"/>
      <c r="T95" s="139"/>
      <c r="U95" s="140" t="s">
        <v>51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2" t="s">
        <v>167</v>
      </c>
      <c r="AZ95" s="141"/>
      <c r="BA95" s="141"/>
      <c r="BB95" s="141"/>
      <c r="BC95" s="141"/>
      <c r="BD95" s="141"/>
      <c r="BE95" s="143">
        <f t="shared" ref="BE95:BE100" si="0">IF(U95="základní",N95,0)</f>
        <v>0</v>
      </c>
      <c r="BF95" s="143">
        <f t="shared" ref="BF95:BF100" si="1">IF(U95="snížená",N95,0)</f>
        <v>0</v>
      </c>
      <c r="BG95" s="143">
        <f t="shared" ref="BG95:BG100" si="2">IF(U95="zákl. přenesená",N95,0)</f>
        <v>0</v>
      </c>
      <c r="BH95" s="143">
        <f t="shared" ref="BH95:BH100" si="3">IF(U95="sníž. přenesená",N95,0)</f>
        <v>0</v>
      </c>
      <c r="BI95" s="143">
        <f t="shared" ref="BI95:BI100" si="4">IF(U95="nulová",N95,0)</f>
        <v>0</v>
      </c>
      <c r="BJ95" s="142" t="s">
        <v>94</v>
      </c>
      <c r="BK95" s="141"/>
      <c r="BL95" s="141"/>
      <c r="BM95" s="141"/>
    </row>
    <row r="96" spans="2:65" s="1" customFormat="1" ht="18" customHeight="1">
      <c r="B96" s="135"/>
      <c r="C96" s="136"/>
      <c r="D96" s="206" t="s">
        <v>168</v>
      </c>
      <c r="E96" s="288"/>
      <c r="F96" s="288"/>
      <c r="G96" s="288"/>
      <c r="H96" s="288"/>
      <c r="I96" s="136"/>
      <c r="J96" s="136"/>
      <c r="K96" s="136"/>
      <c r="L96" s="136"/>
      <c r="M96" s="136"/>
      <c r="N96" s="208">
        <f>ROUND(N87*T96,2)</f>
        <v>0</v>
      </c>
      <c r="O96" s="280"/>
      <c r="P96" s="280"/>
      <c r="Q96" s="280"/>
      <c r="R96" s="138"/>
      <c r="S96" s="136"/>
      <c r="T96" s="139"/>
      <c r="U96" s="140" t="s">
        <v>51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2" t="s">
        <v>167</v>
      </c>
      <c r="AZ96" s="141"/>
      <c r="BA96" s="141"/>
      <c r="BB96" s="141"/>
      <c r="BC96" s="141"/>
      <c r="BD96" s="141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94</v>
      </c>
      <c r="BK96" s="141"/>
      <c r="BL96" s="141"/>
      <c r="BM96" s="141"/>
    </row>
    <row r="97" spans="2:65" s="1" customFormat="1" ht="18" customHeight="1">
      <c r="B97" s="135"/>
      <c r="C97" s="136"/>
      <c r="D97" s="206" t="s">
        <v>169</v>
      </c>
      <c r="E97" s="288"/>
      <c r="F97" s="288"/>
      <c r="G97" s="288"/>
      <c r="H97" s="288"/>
      <c r="I97" s="136"/>
      <c r="J97" s="136"/>
      <c r="K97" s="136"/>
      <c r="L97" s="136"/>
      <c r="M97" s="136"/>
      <c r="N97" s="208">
        <f>ROUND(N87*T97,2)</f>
        <v>0</v>
      </c>
      <c r="O97" s="280"/>
      <c r="P97" s="280"/>
      <c r="Q97" s="280"/>
      <c r="R97" s="138"/>
      <c r="S97" s="136"/>
      <c r="T97" s="139"/>
      <c r="U97" s="140" t="s">
        <v>51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167</v>
      </c>
      <c r="AZ97" s="141"/>
      <c r="BA97" s="141"/>
      <c r="BB97" s="141"/>
      <c r="BC97" s="141"/>
      <c r="BD97" s="141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94</v>
      </c>
      <c r="BK97" s="141"/>
      <c r="BL97" s="141"/>
      <c r="BM97" s="141"/>
    </row>
    <row r="98" spans="2:65" s="1" customFormat="1" ht="18" customHeight="1">
      <c r="B98" s="135"/>
      <c r="C98" s="136"/>
      <c r="D98" s="206" t="s">
        <v>170</v>
      </c>
      <c r="E98" s="288"/>
      <c r="F98" s="288"/>
      <c r="G98" s="288"/>
      <c r="H98" s="288"/>
      <c r="I98" s="136"/>
      <c r="J98" s="136"/>
      <c r="K98" s="136"/>
      <c r="L98" s="136"/>
      <c r="M98" s="136"/>
      <c r="N98" s="208">
        <f>ROUND(N87*T98,2)</f>
        <v>0</v>
      </c>
      <c r="O98" s="280"/>
      <c r="P98" s="280"/>
      <c r="Q98" s="280"/>
      <c r="R98" s="138"/>
      <c r="S98" s="136"/>
      <c r="T98" s="139"/>
      <c r="U98" s="140" t="s">
        <v>51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167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94</v>
      </c>
      <c r="BK98" s="141"/>
      <c r="BL98" s="141"/>
      <c r="BM98" s="141"/>
    </row>
    <row r="99" spans="2:65" s="1" customFormat="1" ht="18" customHeight="1">
      <c r="B99" s="135"/>
      <c r="C99" s="136"/>
      <c r="D99" s="206" t="s">
        <v>171</v>
      </c>
      <c r="E99" s="288"/>
      <c r="F99" s="288"/>
      <c r="G99" s="288"/>
      <c r="H99" s="288"/>
      <c r="I99" s="136"/>
      <c r="J99" s="136"/>
      <c r="K99" s="136"/>
      <c r="L99" s="136"/>
      <c r="M99" s="136"/>
      <c r="N99" s="208">
        <f>ROUND(N87*T99,2)</f>
        <v>0</v>
      </c>
      <c r="O99" s="280"/>
      <c r="P99" s="280"/>
      <c r="Q99" s="280"/>
      <c r="R99" s="138"/>
      <c r="S99" s="136"/>
      <c r="T99" s="139"/>
      <c r="U99" s="140" t="s">
        <v>51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2" t="s">
        <v>167</v>
      </c>
      <c r="AZ99" s="141"/>
      <c r="BA99" s="141"/>
      <c r="BB99" s="141"/>
      <c r="BC99" s="141"/>
      <c r="BD99" s="141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94</v>
      </c>
      <c r="BK99" s="141"/>
      <c r="BL99" s="141"/>
      <c r="BM99" s="141"/>
    </row>
    <row r="100" spans="2:65" s="1" customFormat="1" ht="18" customHeight="1">
      <c r="B100" s="135"/>
      <c r="C100" s="136"/>
      <c r="D100" s="137" t="s">
        <v>172</v>
      </c>
      <c r="E100" s="136"/>
      <c r="F100" s="136"/>
      <c r="G100" s="136"/>
      <c r="H100" s="136"/>
      <c r="I100" s="136"/>
      <c r="J100" s="136"/>
      <c r="K100" s="136"/>
      <c r="L100" s="136"/>
      <c r="M100" s="136"/>
      <c r="N100" s="208">
        <f>ROUND(N87*T100,2)</f>
        <v>0</v>
      </c>
      <c r="O100" s="280"/>
      <c r="P100" s="280"/>
      <c r="Q100" s="280"/>
      <c r="R100" s="138"/>
      <c r="S100" s="136"/>
      <c r="T100" s="144"/>
      <c r="U100" s="145" t="s">
        <v>51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173</v>
      </c>
      <c r="AZ100" s="141"/>
      <c r="BA100" s="141"/>
      <c r="BB100" s="141"/>
      <c r="BC100" s="141"/>
      <c r="BD100" s="141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94</v>
      </c>
      <c r="BK100" s="141"/>
      <c r="BL100" s="141"/>
      <c r="BM100" s="141"/>
    </row>
    <row r="101" spans="2:65" s="1" customForma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40"/>
    </row>
    <row r="102" spans="2:65" s="1" customFormat="1" ht="29.25" customHeight="1">
      <c r="B102" s="38"/>
      <c r="C102" s="116" t="s">
        <v>120</v>
      </c>
      <c r="D102" s="117"/>
      <c r="E102" s="117"/>
      <c r="F102" s="117"/>
      <c r="G102" s="117"/>
      <c r="H102" s="117"/>
      <c r="I102" s="117"/>
      <c r="J102" s="117"/>
      <c r="K102" s="117"/>
      <c r="L102" s="203">
        <f>ROUND(SUM(N87+N94),2)</f>
        <v>0</v>
      </c>
      <c r="M102" s="203"/>
      <c r="N102" s="203"/>
      <c r="O102" s="203"/>
      <c r="P102" s="203"/>
      <c r="Q102" s="203"/>
      <c r="R102" s="40"/>
    </row>
    <row r="103" spans="2:65" s="1" customFormat="1" ht="6.95" customHeight="1"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</row>
    <row r="107" spans="2:65" s="1" customFormat="1" ht="6.95" customHeight="1"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7"/>
    </row>
    <row r="108" spans="2:65" s="1" customFormat="1" ht="36.950000000000003" customHeight="1">
      <c r="B108" s="38"/>
      <c r="C108" s="218" t="s">
        <v>174</v>
      </c>
      <c r="D108" s="281"/>
      <c r="E108" s="281"/>
      <c r="F108" s="281"/>
      <c r="G108" s="281"/>
      <c r="H108" s="281"/>
      <c r="I108" s="281"/>
      <c r="J108" s="281"/>
      <c r="K108" s="281"/>
      <c r="L108" s="281"/>
      <c r="M108" s="281"/>
      <c r="N108" s="281"/>
      <c r="O108" s="281"/>
      <c r="P108" s="281"/>
      <c r="Q108" s="281"/>
      <c r="R108" s="40"/>
    </row>
    <row r="109" spans="2:65" s="1" customFormat="1" ht="6.95" customHeight="1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</row>
    <row r="110" spans="2:65" s="1" customFormat="1" ht="30" customHeight="1">
      <c r="B110" s="38"/>
      <c r="C110" s="32" t="s">
        <v>19</v>
      </c>
      <c r="D110" s="39"/>
      <c r="E110" s="39"/>
      <c r="F110" s="282" t="str">
        <f>F6</f>
        <v>SOU opravárenské Králíky - dokončení rekonstrukce DM</v>
      </c>
      <c r="G110" s="283"/>
      <c r="H110" s="283"/>
      <c r="I110" s="283"/>
      <c r="J110" s="283"/>
      <c r="K110" s="283"/>
      <c r="L110" s="283"/>
      <c r="M110" s="283"/>
      <c r="N110" s="283"/>
      <c r="O110" s="283"/>
      <c r="P110" s="283"/>
      <c r="Q110" s="39"/>
      <c r="R110" s="40"/>
    </row>
    <row r="111" spans="2:65" s="1" customFormat="1" ht="36.950000000000003" customHeight="1">
      <c r="B111" s="38"/>
      <c r="C111" s="72" t="s">
        <v>128</v>
      </c>
      <c r="D111" s="39"/>
      <c r="E111" s="39"/>
      <c r="F111" s="220" t="str">
        <f>F7</f>
        <v>B - Profese - Přípojka splaškové kanalizace</v>
      </c>
      <c r="G111" s="281"/>
      <c r="H111" s="281"/>
      <c r="I111" s="281"/>
      <c r="J111" s="281"/>
      <c r="K111" s="281"/>
      <c r="L111" s="281"/>
      <c r="M111" s="281"/>
      <c r="N111" s="281"/>
      <c r="O111" s="281"/>
      <c r="P111" s="281"/>
      <c r="Q111" s="39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18" customHeight="1">
      <c r="B113" s="38"/>
      <c r="C113" s="32" t="s">
        <v>25</v>
      </c>
      <c r="D113" s="39"/>
      <c r="E113" s="39"/>
      <c r="F113" s="30" t="str">
        <f>F9</f>
        <v>Králíky Předměstí čp.429</v>
      </c>
      <c r="G113" s="39"/>
      <c r="H113" s="39"/>
      <c r="I113" s="39"/>
      <c r="J113" s="39"/>
      <c r="K113" s="32" t="s">
        <v>27</v>
      </c>
      <c r="L113" s="39"/>
      <c r="M113" s="284" t="str">
        <f>IF(O9="","",O9)</f>
        <v>31. 10. 2017</v>
      </c>
      <c r="N113" s="284"/>
      <c r="O113" s="284"/>
      <c r="P113" s="284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5">
      <c r="B115" s="38"/>
      <c r="C115" s="32" t="s">
        <v>31</v>
      </c>
      <c r="D115" s="39"/>
      <c r="E115" s="39"/>
      <c r="F115" s="30" t="str">
        <f>E12</f>
        <v>Pardubický kraj</v>
      </c>
      <c r="G115" s="39"/>
      <c r="H115" s="39"/>
      <c r="I115" s="39"/>
      <c r="J115" s="39"/>
      <c r="K115" s="32" t="s">
        <v>39</v>
      </c>
      <c r="L115" s="39"/>
      <c r="M115" s="238" t="str">
        <f>E18</f>
        <v>Ing. Pavel Švestka</v>
      </c>
      <c r="N115" s="238"/>
      <c r="O115" s="238"/>
      <c r="P115" s="238"/>
      <c r="Q115" s="238"/>
      <c r="R115" s="40"/>
    </row>
    <row r="116" spans="2:65" s="1" customFormat="1" ht="14.45" customHeight="1">
      <c r="B116" s="38"/>
      <c r="C116" s="32" t="s">
        <v>37</v>
      </c>
      <c r="D116" s="39"/>
      <c r="E116" s="39"/>
      <c r="F116" s="30" t="str">
        <f>IF(E15="","",E15)</f>
        <v>Vyplň údaj</v>
      </c>
      <c r="G116" s="39"/>
      <c r="H116" s="39"/>
      <c r="I116" s="39"/>
      <c r="J116" s="39"/>
      <c r="K116" s="32" t="s">
        <v>43</v>
      </c>
      <c r="L116" s="39"/>
      <c r="M116" s="238" t="str">
        <f>E21</f>
        <v xml:space="preserve"> </v>
      </c>
      <c r="N116" s="238"/>
      <c r="O116" s="238"/>
      <c r="P116" s="238"/>
      <c r="Q116" s="238"/>
      <c r="R116" s="40"/>
    </row>
    <row r="117" spans="2:65" s="1" customFormat="1" ht="10.3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8" customFormat="1" ht="29.25" customHeight="1">
      <c r="B118" s="146"/>
      <c r="C118" s="147" t="s">
        <v>175</v>
      </c>
      <c r="D118" s="148" t="s">
        <v>176</v>
      </c>
      <c r="E118" s="148" t="s">
        <v>68</v>
      </c>
      <c r="F118" s="285" t="s">
        <v>177</v>
      </c>
      <c r="G118" s="285"/>
      <c r="H118" s="285"/>
      <c r="I118" s="285"/>
      <c r="J118" s="148" t="s">
        <v>178</v>
      </c>
      <c r="K118" s="148" t="s">
        <v>179</v>
      </c>
      <c r="L118" s="286" t="s">
        <v>180</v>
      </c>
      <c r="M118" s="286"/>
      <c r="N118" s="285" t="s">
        <v>136</v>
      </c>
      <c r="O118" s="285"/>
      <c r="P118" s="285"/>
      <c r="Q118" s="287"/>
      <c r="R118" s="149"/>
      <c r="T118" s="79" t="s">
        <v>181</v>
      </c>
      <c r="U118" s="80" t="s">
        <v>50</v>
      </c>
      <c r="V118" s="80" t="s">
        <v>182</v>
      </c>
      <c r="W118" s="80" t="s">
        <v>183</v>
      </c>
      <c r="X118" s="80" t="s">
        <v>184</v>
      </c>
      <c r="Y118" s="80" t="s">
        <v>185</v>
      </c>
      <c r="Z118" s="80" t="s">
        <v>186</v>
      </c>
      <c r="AA118" s="81" t="s">
        <v>187</v>
      </c>
    </row>
    <row r="119" spans="2:65" s="1" customFormat="1" ht="29.25" customHeight="1">
      <c r="B119" s="38"/>
      <c r="C119" s="83" t="s">
        <v>133</v>
      </c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259">
        <f>BK119</f>
        <v>0</v>
      </c>
      <c r="O119" s="260"/>
      <c r="P119" s="260"/>
      <c r="Q119" s="260"/>
      <c r="R119" s="40"/>
      <c r="T119" s="82"/>
      <c r="U119" s="54"/>
      <c r="V119" s="54"/>
      <c r="W119" s="150">
        <f>W120+W142</f>
        <v>0</v>
      </c>
      <c r="X119" s="54"/>
      <c r="Y119" s="150">
        <f>Y120+Y142</f>
        <v>4.5373039999999998</v>
      </c>
      <c r="Z119" s="54"/>
      <c r="AA119" s="151">
        <f>AA120+AA142</f>
        <v>2.0200000000000003E-2</v>
      </c>
      <c r="AT119" s="20" t="s">
        <v>85</v>
      </c>
      <c r="AU119" s="20" t="s">
        <v>138</v>
      </c>
      <c r="BK119" s="152">
        <f>BK120+BK142</f>
        <v>0</v>
      </c>
    </row>
    <row r="120" spans="2:65" s="9" customFormat="1" ht="37.35" customHeight="1">
      <c r="B120" s="153"/>
      <c r="C120" s="154"/>
      <c r="D120" s="155" t="s">
        <v>139</v>
      </c>
      <c r="E120" s="155"/>
      <c r="F120" s="155"/>
      <c r="G120" s="155"/>
      <c r="H120" s="155"/>
      <c r="I120" s="155"/>
      <c r="J120" s="155"/>
      <c r="K120" s="155"/>
      <c r="L120" s="155"/>
      <c r="M120" s="155"/>
      <c r="N120" s="261">
        <f>BK120</f>
        <v>0</v>
      </c>
      <c r="O120" s="262"/>
      <c r="P120" s="262"/>
      <c r="Q120" s="262"/>
      <c r="R120" s="156"/>
      <c r="T120" s="157"/>
      <c r="U120" s="154"/>
      <c r="V120" s="154"/>
      <c r="W120" s="158">
        <f>W121+W133+W137+W140</f>
        <v>0</v>
      </c>
      <c r="X120" s="154"/>
      <c r="Y120" s="158">
        <f>Y121+Y133+Y137+Y140</f>
        <v>4.5373039999999998</v>
      </c>
      <c r="Z120" s="154"/>
      <c r="AA120" s="159">
        <f>AA121+AA133+AA137+AA140</f>
        <v>2.0200000000000003E-2</v>
      </c>
      <c r="AR120" s="160" t="s">
        <v>94</v>
      </c>
      <c r="AT120" s="161" t="s">
        <v>85</v>
      </c>
      <c r="AU120" s="161" t="s">
        <v>86</v>
      </c>
      <c r="AY120" s="160" t="s">
        <v>188</v>
      </c>
      <c r="BK120" s="162">
        <f>BK121+BK133+BK137+BK140</f>
        <v>0</v>
      </c>
    </row>
    <row r="121" spans="2:65" s="9" customFormat="1" ht="19.899999999999999" customHeight="1">
      <c r="B121" s="153"/>
      <c r="C121" s="154"/>
      <c r="D121" s="163" t="s">
        <v>140</v>
      </c>
      <c r="E121" s="163"/>
      <c r="F121" s="163"/>
      <c r="G121" s="163"/>
      <c r="H121" s="163"/>
      <c r="I121" s="163"/>
      <c r="J121" s="163"/>
      <c r="K121" s="163"/>
      <c r="L121" s="163"/>
      <c r="M121" s="163"/>
      <c r="N121" s="252">
        <f>BK121</f>
        <v>0</v>
      </c>
      <c r="O121" s="253"/>
      <c r="P121" s="253"/>
      <c r="Q121" s="253"/>
      <c r="R121" s="156"/>
      <c r="T121" s="157"/>
      <c r="U121" s="154"/>
      <c r="V121" s="154"/>
      <c r="W121" s="158">
        <f>SUM(W122:W132)</f>
        <v>0</v>
      </c>
      <c r="X121" s="154"/>
      <c r="Y121" s="158">
        <f>SUM(Y122:Y132)</f>
        <v>4.5199999999999996</v>
      </c>
      <c r="Z121" s="154"/>
      <c r="AA121" s="159">
        <f>SUM(AA122:AA132)</f>
        <v>0</v>
      </c>
      <c r="AR121" s="160" t="s">
        <v>94</v>
      </c>
      <c r="AT121" s="161" t="s">
        <v>85</v>
      </c>
      <c r="AU121" s="161" t="s">
        <v>94</v>
      </c>
      <c r="AY121" s="160" t="s">
        <v>188</v>
      </c>
      <c r="BK121" s="162">
        <f>SUM(BK122:BK132)</f>
        <v>0</v>
      </c>
    </row>
    <row r="122" spans="2:65" s="1" customFormat="1" ht="31.5" customHeight="1">
      <c r="B122" s="135"/>
      <c r="C122" s="164" t="s">
        <v>94</v>
      </c>
      <c r="D122" s="164" t="s">
        <v>189</v>
      </c>
      <c r="E122" s="165" t="s">
        <v>1067</v>
      </c>
      <c r="F122" s="256" t="s">
        <v>1068</v>
      </c>
      <c r="G122" s="256"/>
      <c r="H122" s="256"/>
      <c r="I122" s="256"/>
      <c r="J122" s="166" t="s">
        <v>192</v>
      </c>
      <c r="K122" s="167">
        <v>5.4320000000000004</v>
      </c>
      <c r="L122" s="257">
        <v>0</v>
      </c>
      <c r="M122" s="257"/>
      <c r="N122" s="258">
        <f>ROUND(L122*K122,2)</f>
        <v>0</v>
      </c>
      <c r="O122" s="258"/>
      <c r="P122" s="258"/>
      <c r="Q122" s="258"/>
      <c r="R122" s="138"/>
      <c r="T122" s="168" t="s">
        <v>5</v>
      </c>
      <c r="U122" s="47" t="s">
        <v>51</v>
      </c>
      <c r="V122" s="39"/>
      <c r="W122" s="169">
        <f>V122*K122</f>
        <v>0</v>
      </c>
      <c r="X122" s="169">
        <v>0</v>
      </c>
      <c r="Y122" s="169">
        <f>X122*K122</f>
        <v>0</v>
      </c>
      <c r="Z122" s="169">
        <v>0</v>
      </c>
      <c r="AA122" s="170">
        <f>Z122*K122</f>
        <v>0</v>
      </c>
      <c r="AR122" s="20" t="s">
        <v>193</v>
      </c>
      <c r="AT122" s="20" t="s">
        <v>189</v>
      </c>
      <c r="AU122" s="20" t="s">
        <v>126</v>
      </c>
      <c r="AY122" s="20" t="s">
        <v>188</v>
      </c>
      <c r="BE122" s="109">
        <f>IF(U122="základní",N122,0)</f>
        <v>0</v>
      </c>
      <c r="BF122" s="109">
        <f>IF(U122="snížená",N122,0)</f>
        <v>0</v>
      </c>
      <c r="BG122" s="109">
        <f>IF(U122="zákl. přenesená",N122,0)</f>
        <v>0</v>
      </c>
      <c r="BH122" s="109">
        <f>IF(U122="sníž. přenesená",N122,0)</f>
        <v>0</v>
      </c>
      <c r="BI122" s="109">
        <f>IF(U122="nulová",N122,0)</f>
        <v>0</v>
      </c>
      <c r="BJ122" s="20" t="s">
        <v>94</v>
      </c>
      <c r="BK122" s="109">
        <f>ROUND(L122*K122,2)</f>
        <v>0</v>
      </c>
      <c r="BL122" s="20" t="s">
        <v>193</v>
      </c>
      <c r="BM122" s="20" t="s">
        <v>1069</v>
      </c>
    </row>
    <row r="123" spans="2:65" s="1" customFormat="1" ht="22.5" customHeight="1">
      <c r="B123" s="38"/>
      <c r="C123" s="39"/>
      <c r="D123" s="39"/>
      <c r="E123" s="39"/>
      <c r="F123" s="278" t="s">
        <v>1070</v>
      </c>
      <c r="G123" s="279"/>
      <c r="H123" s="279"/>
      <c r="I123" s="279"/>
      <c r="J123" s="39"/>
      <c r="K123" s="39"/>
      <c r="L123" s="39"/>
      <c r="M123" s="39"/>
      <c r="N123" s="39"/>
      <c r="O123" s="39"/>
      <c r="P123" s="39"/>
      <c r="Q123" s="39"/>
      <c r="R123" s="40"/>
      <c r="T123" s="199"/>
      <c r="U123" s="39"/>
      <c r="V123" s="39"/>
      <c r="W123" s="39"/>
      <c r="X123" s="39"/>
      <c r="Y123" s="39"/>
      <c r="Z123" s="39"/>
      <c r="AA123" s="77"/>
      <c r="AT123" s="20" t="s">
        <v>772</v>
      </c>
      <c r="AU123" s="20" t="s">
        <v>126</v>
      </c>
    </row>
    <row r="124" spans="2:65" s="10" customFormat="1" ht="22.5" customHeight="1">
      <c r="B124" s="171"/>
      <c r="C124" s="172"/>
      <c r="D124" s="172"/>
      <c r="E124" s="173" t="s">
        <v>5</v>
      </c>
      <c r="F124" s="268" t="s">
        <v>1071</v>
      </c>
      <c r="G124" s="269"/>
      <c r="H124" s="269"/>
      <c r="I124" s="269"/>
      <c r="J124" s="172"/>
      <c r="K124" s="174">
        <v>5.4320000000000004</v>
      </c>
      <c r="L124" s="172"/>
      <c r="M124" s="172"/>
      <c r="N124" s="172"/>
      <c r="O124" s="172"/>
      <c r="P124" s="172"/>
      <c r="Q124" s="172"/>
      <c r="R124" s="175"/>
      <c r="T124" s="176"/>
      <c r="U124" s="172"/>
      <c r="V124" s="172"/>
      <c r="W124" s="172"/>
      <c r="X124" s="172"/>
      <c r="Y124" s="172"/>
      <c r="Z124" s="172"/>
      <c r="AA124" s="177"/>
      <c r="AT124" s="178" t="s">
        <v>196</v>
      </c>
      <c r="AU124" s="178" t="s">
        <v>126</v>
      </c>
      <c r="AV124" s="10" t="s">
        <v>126</v>
      </c>
      <c r="AW124" s="10" t="s">
        <v>42</v>
      </c>
      <c r="AX124" s="10" t="s">
        <v>94</v>
      </c>
      <c r="AY124" s="178" t="s">
        <v>188</v>
      </c>
    </row>
    <row r="125" spans="2:65" s="1" customFormat="1" ht="31.5" customHeight="1">
      <c r="B125" s="135"/>
      <c r="C125" s="164" t="s">
        <v>126</v>
      </c>
      <c r="D125" s="164" t="s">
        <v>189</v>
      </c>
      <c r="E125" s="165" t="s">
        <v>1072</v>
      </c>
      <c r="F125" s="256" t="s">
        <v>1073</v>
      </c>
      <c r="G125" s="256"/>
      <c r="H125" s="256"/>
      <c r="I125" s="256"/>
      <c r="J125" s="166" t="s">
        <v>192</v>
      </c>
      <c r="K125" s="167">
        <v>2.173</v>
      </c>
      <c r="L125" s="257">
        <v>0</v>
      </c>
      <c r="M125" s="257"/>
      <c r="N125" s="258">
        <f>ROUND(L125*K125,2)</f>
        <v>0</v>
      </c>
      <c r="O125" s="258"/>
      <c r="P125" s="258"/>
      <c r="Q125" s="258"/>
      <c r="R125" s="138"/>
      <c r="T125" s="168" t="s">
        <v>5</v>
      </c>
      <c r="U125" s="47" t="s">
        <v>51</v>
      </c>
      <c r="V125" s="39"/>
      <c r="W125" s="169">
        <f>V125*K125</f>
        <v>0</v>
      </c>
      <c r="X125" s="169">
        <v>0</v>
      </c>
      <c r="Y125" s="169">
        <f>X125*K125</f>
        <v>0</v>
      </c>
      <c r="Z125" s="169">
        <v>0</v>
      </c>
      <c r="AA125" s="170">
        <f>Z125*K125</f>
        <v>0</v>
      </c>
      <c r="AR125" s="20" t="s">
        <v>193</v>
      </c>
      <c r="AT125" s="20" t="s">
        <v>189</v>
      </c>
      <c r="AU125" s="20" t="s">
        <v>126</v>
      </c>
      <c r="AY125" s="20" t="s">
        <v>188</v>
      </c>
      <c r="BE125" s="109">
        <f>IF(U125="základní",N125,0)</f>
        <v>0</v>
      </c>
      <c r="BF125" s="109">
        <f>IF(U125="snížená",N125,0)</f>
        <v>0</v>
      </c>
      <c r="BG125" s="109">
        <f>IF(U125="zákl. přenesená",N125,0)</f>
        <v>0</v>
      </c>
      <c r="BH125" s="109">
        <f>IF(U125="sníž. přenesená",N125,0)</f>
        <v>0</v>
      </c>
      <c r="BI125" s="109">
        <f>IF(U125="nulová",N125,0)</f>
        <v>0</v>
      </c>
      <c r="BJ125" s="20" t="s">
        <v>94</v>
      </c>
      <c r="BK125" s="109">
        <f>ROUND(L125*K125,2)</f>
        <v>0</v>
      </c>
      <c r="BL125" s="20" t="s">
        <v>193</v>
      </c>
      <c r="BM125" s="20" t="s">
        <v>1074</v>
      </c>
    </row>
    <row r="126" spans="2:65" s="10" customFormat="1" ht="22.5" customHeight="1">
      <c r="B126" s="171"/>
      <c r="C126" s="172"/>
      <c r="D126" s="172"/>
      <c r="E126" s="173" t="s">
        <v>5</v>
      </c>
      <c r="F126" s="274" t="s">
        <v>1075</v>
      </c>
      <c r="G126" s="275"/>
      <c r="H126" s="275"/>
      <c r="I126" s="275"/>
      <c r="J126" s="172"/>
      <c r="K126" s="174">
        <v>2.173</v>
      </c>
      <c r="L126" s="172"/>
      <c r="M126" s="172"/>
      <c r="N126" s="172"/>
      <c r="O126" s="172"/>
      <c r="P126" s="172"/>
      <c r="Q126" s="172"/>
      <c r="R126" s="175"/>
      <c r="T126" s="176"/>
      <c r="U126" s="172"/>
      <c r="V126" s="172"/>
      <c r="W126" s="172"/>
      <c r="X126" s="172"/>
      <c r="Y126" s="172"/>
      <c r="Z126" s="172"/>
      <c r="AA126" s="177"/>
      <c r="AT126" s="178" t="s">
        <v>196</v>
      </c>
      <c r="AU126" s="178" t="s">
        <v>126</v>
      </c>
      <c r="AV126" s="10" t="s">
        <v>126</v>
      </c>
      <c r="AW126" s="10" t="s">
        <v>42</v>
      </c>
      <c r="AX126" s="10" t="s">
        <v>94</v>
      </c>
      <c r="AY126" s="178" t="s">
        <v>188</v>
      </c>
    </row>
    <row r="127" spans="2:65" s="1" customFormat="1" ht="22.5" customHeight="1">
      <c r="B127" s="135"/>
      <c r="C127" s="164" t="s">
        <v>201</v>
      </c>
      <c r="D127" s="164" t="s">
        <v>189</v>
      </c>
      <c r="E127" s="165" t="s">
        <v>1076</v>
      </c>
      <c r="F127" s="256" t="s">
        <v>1077</v>
      </c>
      <c r="G127" s="256"/>
      <c r="H127" s="256"/>
      <c r="I127" s="256"/>
      <c r="J127" s="166" t="s">
        <v>192</v>
      </c>
      <c r="K127" s="167">
        <v>2.173</v>
      </c>
      <c r="L127" s="257">
        <v>0</v>
      </c>
      <c r="M127" s="257"/>
      <c r="N127" s="258">
        <f>ROUND(L127*K127,2)</f>
        <v>0</v>
      </c>
      <c r="O127" s="258"/>
      <c r="P127" s="258"/>
      <c r="Q127" s="258"/>
      <c r="R127" s="138"/>
      <c r="T127" s="168" t="s">
        <v>5</v>
      </c>
      <c r="U127" s="47" t="s">
        <v>51</v>
      </c>
      <c r="V127" s="39"/>
      <c r="W127" s="169">
        <f>V127*K127</f>
        <v>0</v>
      </c>
      <c r="X127" s="169">
        <v>0</v>
      </c>
      <c r="Y127" s="169">
        <f>X127*K127</f>
        <v>0</v>
      </c>
      <c r="Z127" s="169">
        <v>0</v>
      </c>
      <c r="AA127" s="170">
        <f>Z127*K127</f>
        <v>0</v>
      </c>
      <c r="AR127" s="20" t="s">
        <v>193</v>
      </c>
      <c r="AT127" s="20" t="s">
        <v>189</v>
      </c>
      <c r="AU127" s="20" t="s">
        <v>126</v>
      </c>
      <c r="AY127" s="20" t="s">
        <v>188</v>
      </c>
      <c r="BE127" s="109">
        <f>IF(U127="základní",N127,0)</f>
        <v>0</v>
      </c>
      <c r="BF127" s="109">
        <f>IF(U127="snížená",N127,0)</f>
        <v>0</v>
      </c>
      <c r="BG127" s="109">
        <f>IF(U127="zákl. přenesená",N127,0)</f>
        <v>0</v>
      </c>
      <c r="BH127" s="109">
        <f>IF(U127="sníž. přenesená",N127,0)</f>
        <v>0</v>
      </c>
      <c r="BI127" s="109">
        <f>IF(U127="nulová",N127,0)</f>
        <v>0</v>
      </c>
      <c r="BJ127" s="20" t="s">
        <v>94</v>
      </c>
      <c r="BK127" s="109">
        <f>ROUND(L127*K127,2)</f>
        <v>0</v>
      </c>
      <c r="BL127" s="20" t="s">
        <v>193</v>
      </c>
      <c r="BM127" s="20" t="s">
        <v>1078</v>
      </c>
    </row>
    <row r="128" spans="2:65" s="1" customFormat="1" ht="31.5" customHeight="1">
      <c r="B128" s="135"/>
      <c r="C128" s="164" t="s">
        <v>193</v>
      </c>
      <c r="D128" s="164" t="s">
        <v>189</v>
      </c>
      <c r="E128" s="165" t="s">
        <v>1079</v>
      </c>
      <c r="F128" s="256" t="s">
        <v>1080</v>
      </c>
      <c r="G128" s="256"/>
      <c r="H128" s="256"/>
      <c r="I128" s="256"/>
      <c r="J128" s="166" t="s">
        <v>192</v>
      </c>
      <c r="K128" s="167">
        <v>3.2589999999999999</v>
      </c>
      <c r="L128" s="257">
        <v>0</v>
      </c>
      <c r="M128" s="257"/>
      <c r="N128" s="258">
        <f>ROUND(L128*K128,2)</f>
        <v>0</v>
      </c>
      <c r="O128" s="258"/>
      <c r="P128" s="258"/>
      <c r="Q128" s="258"/>
      <c r="R128" s="138"/>
      <c r="T128" s="168" t="s">
        <v>5</v>
      </c>
      <c r="U128" s="47" t="s">
        <v>51</v>
      </c>
      <c r="V128" s="39"/>
      <c r="W128" s="169">
        <f>V128*K128</f>
        <v>0</v>
      </c>
      <c r="X128" s="169">
        <v>0</v>
      </c>
      <c r="Y128" s="169">
        <f>X128*K128</f>
        <v>0</v>
      </c>
      <c r="Z128" s="169">
        <v>0</v>
      </c>
      <c r="AA128" s="170">
        <f>Z128*K128</f>
        <v>0</v>
      </c>
      <c r="AR128" s="20" t="s">
        <v>193</v>
      </c>
      <c r="AT128" s="20" t="s">
        <v>189</v>
      </c>
      <c r="AU128" s="20" t="s">
        <v>126</v>
      </c>
      <c r="AY128" s="20" t="s">
        <v>188</v>
      </c>
      <c r="BE128" s="109">
        <f>IF(U128="základní",N128,0)</f>
        <v>0</v>
      </c>
      <c r="BF128" s="109">
        <f>IF(U128="snížená",N128,0)</f>
        <v>0</v>
      </c>
      <c r="BG128" s="109">
        <f>IF(U128="zákl. přenesená",N128,0)</f>
        <v>0</v>
      </c>
      <c r="BH128" s="109">
        <f>IF(U128="sníž. přenesená",N128,0)</f>
        <v>0</v>
      </c>
      <c r="BI128" s="109">
        <f>IF(U128="nulová",N128,0)</f>
        <v>0</v>
      </c>
      <c r="BJ128" s="20" t="s">
        <v>94</v>
      </c>
      <c r="BK128" s="109">
        <f>ROUND(L128*K128,2)</f>
        <v>0</v>
      </c>
      <c r="BL128" s="20" t="s">
        <v>193</v>
      </c>
      <c r="BM128" s="20" t="s">
        <v>1081</v>
      </c>
    </row>
    <row r="129" spans="2:65" s="10" customFormat="1" ht="22.5" customHeight="1">
      <c r="B129" s="171"/>
      <c r="C129" s="172"/>
      <c r="D129" s="172"/>
      <c r="E129" s="173" t="s">
        <v>5</v>
      </c>
      <c r="F129" s="274" t="s">
        <v>1082</v>
      </c>
      <c r="G129" s="275"/>
      <c r="H129" s="275"/>
      <c r="I129" s="275"/>
      <c r="J129" s="172"/>
      <c r="K129" s="174">
        <v>3.2589999999999999</v>
      </c>
      <c r="L129" s="172"/>
      <c r="M129" s="172"/>
      <c r="N129" s="172"/>
      <c r="O129" s="172"/>
      <c r="P129" s="172"/>
      <c r="Q129" s="172"/>
      <c r="R129" s="175"/>
      <c r="T129" s="176"/>
      <c r="U129" s="172"/>
      <c r="V129" s="172"/>
      <c r="W129" s="172"/>
      <c r="X129" s="172"/>
      <c r="Y129" s="172"/>
      <c r="Z129" s="172"/>
      <c r="AA129" s="177"/>
      <c r="AT129" s="178" t="s">
        <v>196</v>
      </c>
      <c r="AU129" s="178" t="s">
        <v>126</v>
      </c>
      <c r="AV129" s="10" t="s">
        <v>126</v>
      </c>
      <c r="AW129" s="10" t="s">
        <v>42</v>
      </c>
      <c r="AX129" s="10" t="s">
        <v>94</v>
      </c>
      <c r="AY129" s="178" t="s">
        <v>188</v>
      </c>
    </row>
    <row r="130" spans="2:65" s="1" customFormat="1" ht="31.5" customHeight="1">
      <c r="B130" s="135"/>
      <c r="C130" s="164" t="s">
        <v>212</v>
      </c>
      <c r="D130" s="164" t="s">
        <v>189</v>
      </c>
      <c r="E130" s="165" t="s">
        <v>1083</v>
      </c>
      <c r="F130" s="256" t="s">
        <v>1084</v>
      </c>
      <c r="G130" s="256"/>
      <c r="H130" s="256"/>
      <c r="I130" s="256"/>
      <c r="J130" s="166" t="s">
        <v>192</v>
      </c>
      <c r="K130" s="167">
        <v>2.8250000000000002</v>
      </c>
      <c r="L130" s="257">
        <v>0</v>
      </c>
      <c r="M130" s="257"/>
      <c r="N130" s="258">
        <f>ROUND(L130*K130,2)</f>
        <v>0</v>
      </c>
      <c r="O130" s="258"/>
      <c r="P130" s="258"/>
      <c r="Q130" s="258"/>
      <c r="R130" s="138"/>
      <c r="T130" s="168" t="s">
        <v>5</v>
      </c>
      <c r="U130" s="47" t="s">
        <v>51</v>
      </c>
      <c r="V130" s="39"/>
      <c r="W130" s="169">
        <f>V130*K130</f>
        <v>0</v>
      </c>
      <c r="X130" s="169">
        <v>0</v>
      </c>
      <c r="Y130" s="169">
        <f>X130*K130</f>
        <v>0</v>
      </c>
      <c r="Z130" s="169">
        <v>0</v>
      </c>
      <c r="AA130" s="170">
        <f>Z130*K130</f>
        <v>0</v>
      </c>
      <c r="AR130" s="20" t="s">
        <v>193</v>
      </c>
      <c r="AT130" s="20" t="s">
        <v>189</v>
      </c>
      <c r="AU130" s="20" t="s">
        <v>126</v>
      </c>
      <c r="AY130" s="20" t="s">
        <v>188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20" t="s">
        <v>94</v>
      </c>
      <c r="BK130" s="109">
        <f>ROUND(L130*K130,2)</f>
        <v>0</v>
      </c>
      <c r="BL130" s="20" t="s">
        <v>193</v>
      </c>
      <c r="BM130" s="20" t="s">
        <v>1085</v>
      </c>
    </row>
    <row r="131" spans="2:65" s="10" customFormat="1" ht="22.5" customHeight="1">
      <c r="B131" s="171"/>
      <c r="C131" s="172"/>
      <c r="D131" s="172"/>
      <c r="E131" s="173" t="s">
        <v>5</v>
      </c>
      <c r="F131" s="274" t="s">
        <v>1086</v>
      </c>
      <c r="G131" s="275"/>
      <c r="H131" s="275"/>
      <c r="I131" s="275"/>
      <c r="J131" s="172"/>
      <c r="K131" s="174">
        <v>2.8250000000000002</v>
      </c>
      <c r="L131" s="172"/>
      <c r="M131" s="172"/>
      <c r="N131" s="172"/>
      <c r="O131" s="172"/>
      <c r="P131" s="172"/>
      <c r="Q131" s="172"/>
      <c r="R131" s="175"/>
      <c r="T131" s="176"/>
      <c r="U131" s="172"/>
      <c r="V131" s="172"/>
      <c r="W131" s="172"/>
      <c r="X131" s="172"/>
      <c r="Y131" s="172"/>
      <c r="Z131" s="172"/>
      <c r="AA131" s="177"/>
      <c r="AT131" s="178" t="s">
        <v>196</v>
      </c>
      <c r="AU131" s="178" t="s">
        <v>126</v>
      </c>
      <c r="AV131" s="10" t="s">
        <v>126</v>
      </c>
      <c r="AW131" s="10" t="s">
        <v>42</v>
      </c>
      <c r="AX131" s="10" t="s">
        <v>94</v>
      </c>
      <c r="AY131" s="178" t="s">
        <v>188</v>
      </c>
    </row>
    <row r="132" spans="2:65" s="1" customFormat="1" ht="22.5" customHeight="1">
      <c r="B132" s="135"/>
      <c r="C132" s="187" t="s">
        <v>217</v>
      </c>
      <c r="D132" s="187" t="s">
        <v>239</v>
      </c>
      <c r="E132" s="188" t="s">
        <v>1087</v>
      </c>
      <c r="F132" s="265" t="s">
        <v>1088</v>
      </c>
      <c r="G132" s="265"/>
      <c r="H132" s="265"/>
      <c r="I132" s="265"/>
      <c r="J132" s="189" t="s">
        <v>208</v>
      </c>
      <c r="K132" s="190">
        <v>4.5199999999999996</v>
      </c>
      <c r="L132" s="266">
        <v>0</v>
      </c>
      <c r="M132" s="266"/>
      <c r="N132" s="267">
        <f>ROUND(L132*K132,2)</f>
        <v>0</v>
      </c>
      <c r="O132" s="258"/>
      <c r="P132" s="258"/>
      <c r="Q132" s="258"/>
      <c r="R132" s="138"/>
      <c r="T132" s="168" t="s">
        <v>5</v>
      </c>
      <c r="U132" s="47" t="s">
        <v>51</v>
      </c>
      <c r="V132" s="39"/>
      <c r="W132" s="169">
        <f>V132*K132</f>
        <v>0</v>
      </c>
      <c r="X132" s="169">
        <v>1</v>
      </c>
      <c r="Y132" s="169">
        <f>X132*K132</f>
        <v>4.5199999999999996</v>
      </c>
      <c r="Z132" s="169">
        <v>0</v>
      </c>
      <c r="AA132" s="170">
        <f>Z132*K132</f>
        <v>0</v>
      </c>
      <c r="AR132" s="20" t="s">
        <v>227</v>
      </c>
      <c r="AT132" s="20" t="s">
        <v>239</v>
      </c>
      <c r="AU132" s="20" t="s">
        <v>126</v>
      </c>
      <c r="AY132" s="20" t="s">
        <v>188</v>
      </c>
      <c r="BE132" s="109">
        <f>IF(U132="základní",N132,0)</f>
        <v>0</v>
      </c>
      <c r="BF132" s="109">
        <f>IF(U132="snížená",N132,0)</f>
        <v>0</v>
      </c>
      <c r="BG132" s="109">
        <f>IF(U132="zákl. přenesená",N132,0)</f>
        <v>0</v>
      </c>
      <c r="BH132" s="109">
        <f>IF(U132="sníž. přenesená",N132,0)</f>
        <v>0</v>
      </c>
      <c r="BI132" s="109">
        <f>IF(U132="nulová",N132,0)</f>
        <v>0</v>
      </c>
      <c r="BJ132" s="20" t="s">
        <v>94</v>
      </c>
      <c r="BK132" s="109">
        <f>ROUND(L132*K132,2)</f>
        <v>0</v>
      </c>
      <c r="BL132" s="20" t="s">
        <v>193</v>
      </c>
      <c r="BM132" s="20" t="s">
        <v>1089</v>
      </c>
    </row>
    <row r="133" spans="2:65" s="9" customFormat="1" ht="29.85" customHeight="1">
      <c r="B133" s="153"/>
      <c r="C133" s="154"/>
      <c r="D133" s="163" t="s">
        <v>1065</v>
      </c>
      <c r="E133" s="163"/>
      <c r="F133" s="163"/>
      <c r="G133" s="163"/>
      <c r="H133" s="163"/>
      <c r="I133" s="163"/>
      <c r="J133" s="163"/>
      <c r="K133" s="163"/>
      <c r="L133" s="163"/>
      <c r="M133" s="163"/>
      <c r="N133" s="250">
        <f>BK133</f>
        <v>0</v>
      </c>
      <c r="O133" s="251"/>
      <c r="P133" s="251"/>
      <c r="Q133" s="251"/>
      <c r="R133" s="156"/>
      <c r="T133" s="157"/>
      <c r="U133" s="154"/>
      <c r="V133" s="154"/>
      <c r="W133" s="158">
        <f>SUM(W134:W136)</f>
        <v>0</v>
      </c>
      <c r="X133" s="154"/>
      <c r="Y133" s="158">
        <f>SUM(Y134:Y136)</f>
        <v>1.6740000000000001E-2</v>
      </c>
      <c r="Z133" s="154"/>
      <c r="AA133" s="159">
        <f>SUM(AA134:AA136)</f>
        <v>0</v>
      </c>
      <c r="AR133" s="160" t="s">
        <v>94</v>
      </c>
      <c r="AT133" s="161" t="s">
        <v>85</v>
      </c>
      <c r="AU133" s="161" t="s">
        <v>94</v>
      </c>
      <c r="AY133" s="160" t="s">
        <v>188</v>
      </c>
      <c r="BK133" s="162">
        <f>SUM(BK134:BK136)</f>
        <v>0</v>
      </c>
    </row>
    <row r="134" spans="2:65" s="1" customFormat="1" ht="31.5" customHeight="1">
      <c r="B134" s="135"/>
      <c r="C134" s="164" t="s">
        <v>223</v>
      </c>
      <c r="D134" s="164" t="s">
        <v>189</v>
      </c>
      <c r="E134" s="165" t="s">
        <v>1090</v>
      </c>
      <c r="F134" s="256" t="s">
        <v>1091</v>
      </c>
      <c r="G134" s="256"/>
      <c r="H134" s="256"/>
      <c r="I134" s="256"/>
      <c r="J134" s="166" t="s">
        <v>348</v>
      </c>
      <c r="K134" s="167">
        <v>6</v>
      </c>
      <c r="L134" s="257">
        <v>0</v>
      </c>
      <c r="M134" s="257"/>
      <c r="N134" s="258">
        <f>ROUND(L134*K134,2)</f>
        <v>0</v>
      </c>
      <c r="O134" s="258"/>
      <c r="P134" s="258"/>
      <c r="Q134" s="258"/>
      <c r="R134" s="138"/>
      <c r="T134" s="168" t="s">
        <v>5</v>
      </c>
      <c r="U134" s="47" t="s">
        <v>51</v>
      </c>
      <c r="V134" s="39"/>
      <c r="W134" s="169">
        <f>V134*K134</f>
        <v>0</v>
      </c>
      <c r="X134" s="169">
        <v>2.7399999999999998E-3</v>
      </c>
      <c r="Y134" s="169">
        <f>X134*K134</f>
        <v>1.644E-2</v>
      </c>
      <c r="Z134" s="169">
        <v>0</v>
      </c>
      <c r="AA134" s="170">
        <f>Z134*K134</f>
        <v>0</v>
      </c>
      <c r="AR134" s="20" t="s">
        <v>193</v>
      </c>
      <c r="AT134" s="20" t="s">
        <v>189</v>
      </c>
      <c r="AU134" s="20" t="s">
        <v>126</v>
      </c>
      <c r="AY134" s="20" t="s">
        <v>188</v>
      </c>
      <c r="BE134" s="109">
        <f>IF(U134="základní",N134,0)</f>
        <v>0</v>
      </c>
      <c r="BF134" s="109">
        <f>IF(U134="snížená",N134,0)</f>
        <v>0</v>
      </c>
      <c r="BG134" s="109">
        <f>IF(U134="zákl. přenesená",N134,0)</f>
        <v>0</v>
      </c>
      <c r="BH134" s="109">
        <f>IF(U134="sníž. přenesená",N134,0)</f>
        <v>0</v>
      </c>
      <c r="BI134" s="109">
        <f>IF(U134="nulová",N134,0)</f>
        <v>0</v>
      </c>
      <c r="BJ134" s="20" t="s">
        <v>94</v>
      </c>
      <c r="BK134" s="109">
        <f>ROUND(L134*K134,2)</f>
        <v>0</v>
      </c>
      <c r="BL134" s="20" t="s">
        <v>193</v>
      </c>
      <c r="BM134" s="20" t="s">
        <v>1092</v>
      </c>
    </row>
    <row r="135" spans="2:65" s="1" customFormat="1" ht="31.5" customHeight="1">
      <c r="B135" s="135"/>
      <c r="C135" s="164" t="s">
        <v>227</v>
      </c>
      <c r="D135" s="164" t="s">
        <v>189</v>
      </c>
      <c r="E135" s="165" t="s">
        <v>1093</v>
      </c>
      <c r="F135" s="256" t="s">
        <v>1094</v>
      </c>
      <c r="G135" s="256"/>
      <c r="H135" s="256"/>
      <c r="I135" s="256"/>
      <c r="J135" s="166" t="s">
        <v>348</v>
      </c>
      <c r="K135" s="167">
        <v>5</v>
      </c>
      <c r="L135" s="257">
        <v>0</v>
      </c>
      <c r="M135" s="257"/>
      <c r="N135" s="258">
        <f>ROUND(L135*K135,2)</f>
        <v>0</v>
      </c>
      <c r="O135" s="258"/>
      <c r="P135" s="258"/>
      <c r="Q135" s="258"/>
      <c r="R135" s="138"/>
      <c r="T135" s="168" t="s">
        <v>5</v>
      </c>
      <c r="U135" s="47" t="s">
        <v>51</v>
      </c>
      <c r="V135" s="39"/>
      <c r="W135" s="169">
        <f>V135*K135</f>
        <v>0</v>
      </c>
      <c r="X135" s="169">
        <v>6.0000000000000002E-5</v>
      </c>
      <c r="Y135" s="169">
        <f>X135*K135</f>
        <v>3.0000000000000003E-4</v>
      </c>
      <c r="Z135" s="169">
        <v>0</v>
      </c>
      <c r="AA135" s="170">
        <f>Z135*K135</f>
        <v>0</v>
      </c>
      <c r="AR135" s="20" t="s">
        <v>193</v>
      </c>
      <c r="AT135" s="20" t="s">
        <v>189</v>
      </c>
      <c r="AU135" s="20" t="s">
        <v>126</v>
      </c>
      <c r="AY135" s="20" t="s">
        <v>188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0" t="s">
        <v>94</v>
      </c>
      <c r="BK135" s="109">
        <f>ROUND(L135*K135,2)</f>
        <v>0</v>
      </c>
      <c r="BL135" s="20" t="s">
        <v>193</v>
      </c>
      <c r="BM135" s="20" t="s">
        <v>1095</v>
      </c>
    </row>
    <row r="136" spans="2:65" s="1" customFormat="1" ht="31.5" customHeight="1">
      <c r="B136" s="135"/>
      <c r="C136" s="164" t="s">
        <v>233</v>
      </c>
      <c r="D136" s="164" t="s">
        <v>189</v>
      </c>
      <c r="E136" s="165" t="s">
        <v>626</v>
      </c>
      <c r="F136" s="256" t="s">
        <v>1096</v>
      </c>
      <c r="G136" s="256"/>
      <c r="H136" s="256"/>
      <c r="I136" s="256"/>
      <c r="J136" s="166" t="s">
        <v>236</v>
      </c>
      <c r="K136" s="167">
        <v>1</v>
      </c>
      <c r="L136" s="257">
        <v>0</v>
      </c>
      <c r="M136" s="257"/>
      <c r="N136" s="258">
        <f>ROUND(L136*K136,2)</f>
        <v>0</v>
      </c>
      <c r="O136" s="258"/>
      <c r="P136" s="258"/>
      <c r="Q136" s="258"/>
      <c r="R136" s="138"/>
      <c r="T136" s="168" t="s">
        <v>5</v>
      </c>
      <c r="U136" s="47" t="s">
        <v>51</v>
      </c>
      <c r="V136" s="39"/>
      <c r="W136" s="169">
        <f>V136*K136</f>
        <v>0</v>
      </c>
      <c r="X136" s="169">
        <v>0</v>
      </c>
      <c r="Y136" s="169">
        <f>X136*K136</f>
        <v>0</v>
      </c>
      <c r="Z136" s="169">
        <v>0</v>
      </c>
      <c r="AA136" s="170">
        <f>Z136*K136</f>
        <v>0</v>
      </c>
      <c r="AR136" s="20" t="s">
        <v>193</v>
      </c>
      <c r="AT136" s="20" t="s">
        <v>189</v>
      </c>
      <c r="AU136" s="20" t="s">
        <v>126</v>
      </c>
      <c r="AY136" s="20" t="s">
        <v>188</v>
      </c>
      <c r="BE136" s="109">
        <f>IF(U136="základní",N136,0)</f>
        <v>0</v>
      </c>
      <c r="BF136" s="109">
        <f>IF(U136="snížená",N136,0)</f>
        <v>0</v>
      </c>
      <c r="BG136" s="109">
        <f>IF(U136="zákl. přenesená",N136,0)</f>
        <v>0</v>
      </c>
      <c r="BH136" s="109">
        <f>IF(U136="sníž. přenesená",N136,0)</f>
        <v>0</v>
      </c>
      <c r="BI136" s="109">
        <f>IF(U136="nulová",N136,0)</f>
        <v>0</v>
      </c>
      <c r="BJ136" s="20" t="s">
        <v>94</v>
      </c>
      <c r="BK136" s="109">
        <f>ROUND(L136*K136,2)</f>
        <v>0</v>
      </c>
      <c r="BL136" s="20" t="s">
        <v>193</v>
      </c>
      <c r="BM136" s="20" t="s">
        <v>1097</v>
      </c>
    </row>
    <row r="137" spans="2:65" s="9" customFormat="1" ht="29.85" customHeight="1">
      <c r="B137" s="153"/>
      <c r="C137" s="154"/>
      <c r="D137" s="163" t="s">
        <v>1066</v>
      </c>
      <c r="E137" s="163"/>
      <c r="F137" s="163"/>
      <c r="G137" s="163"/>
      <c r="H137" s="163"/>
      <c r="I137" s="163"/>
      <c r="J137" s="163"/>
      <c r="K137" s="163"/>
      <c r="L137" s="163"/>
      <c r="M137" s="163"/>
      <c r="N137" s="250">
        <f>BK137</f>
        <v>0</v>
      </c>
      <c r="O137" s="251"/>
      <c r="P137" s="251"/>
      <c r="Q137" s="251"/>
      <c r="R137" s="156"/>
      <c r="T137" s="157"/>
      <c r="U137" s="154"/>
      <c r="V137" s="154"/>
      <c r="W137" s="158">
        <f>SUM(W138:W139)</f>
        <v>0</v>
      </c>
      <c r="X137" s="154"/>
      <c r="Y137" s="158">
        <f>SUM(Y138:Y139)</f>
        <v>5.6400000000000005E-4</v>
      </c>
      <c r="Z137" s="154"/>
      <c r="AA137" s="159">
        <f>SUM(AA138:AA139)</f>
        <v>2.0200000000000003E-2</v>
      </c>
      <c r="AR137" s="160" t="s">
        <v>94</v>
      </c>
      <c r="AT137" s="161" t="s">
        <v>85</v>
      </c>
      <c r="AU137" s="161" t="s">
        <v>94</v>
      </c>
      <c r="AY137" s="160" t="s">
        <v>188</v>
      </c>
      <c r="BK137" s="162">
        <f>SUM(BK138:BK139)</f>
        <v>0</v>
      </c>
    </row>
    <row r="138" spans="2:65" s="1" customFormat="1" ht="31.5" customHeight="1">
      <c r="B138" s="135"/>
      <c r="C138" s="164" t="s">
        <v>238</v>
      </c>
      <c r="D138" s="164" t="s">
        <v>189</v>
      </c>
      <c r="E138" s="165" t="s">
        <v>1098</v>
      </c>
      <c r="F138" s="256" t="s">
        <v>1099</v>
      </c>
      <c r="G138" s="256"/>
      <c r="H138" s="256"/>
      <c r="I138" s="256"/>
      <c r="J138" s="166" t="s">
        <v>348</v>
      </c>
      <c r="K138" s="167">
        <v>0.2</v>
      </c>
      <c r="L138" s="257">
        <v>0</v>
      </c>
      <c r="M138" s="257"/>
      <c r="N138" s="258">
        <f>ROUND(L138*K138,2)</f>
        <v>0</v>
      </c>
      <c r="O138" s="258"/>
      <c r="P138" s="258"/>
      <c r="Q138" s="258"/>
      <c r="R138" s="138"/>
      <c r="T138" s="168" t="s">
        <v>5</v>
      </c>
      <c r="U138" s="47" t="s">
        <v>51</v>
      </c>
      <c r="V138" s="39"/>
      <c r="W138" s="169">
        <f>V138*K138</f>
        <v>0</v>
      </c>
      <c r="X138" s="169">
        <v>2.82E-3</v>
      </c>
      <c r="Y138" s="169">
        <f>X138*K138</f>
        <v>5.6400000000000005E-4</v>
      </c>
      <c r="Z138" s="169">
        <v>0.10100000000000001</v>
      </c>
      <c r="AA138" s="170">
        <f>Z138*K138</f>
        <v>2.0200000000000003E-2</v>
      </c>
      <c r="AR138" s="20" t="s">
        <v>193</v>
      </c>
      <c r="AT138" s="20" t="s">
        <v>189</v>
      </c>
      <c r="AU138" s="20" t="s">
        <v>126</v>
      </c>
      <c r="AY138" s="20" t="s">
        <v>188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0" t="s">
        <v>94</v>
      </c>
      <c r="BK138" s="109">
        <f>ROUND(L138*K138,2)</f>
        <v>0</v>
      </c>
      <c r="BL138" s="20" t="s">
        <v>193</v>
      </c>
      <c r="BM138" s="20" t="s">
        <v>1100</v>
      </c>
    </row>
    <row r="139" spans="2:65" s="1" customFormat="1" ht="31.5" customHeight="1">
      <c r="B139" s="135"/>
      <c r="C139" s="164" t="s">
        <v>243</v>
      </c>
      <c r="D139" s="164" t="s">
        <v>189</v>
      </c>
      <c r="E139" s="165" t="s">
        <v>1101</v>
      </c>
      <c r="F139" s="256" t="s">
        <v>1102</v>
      </c>
      <c r="G139" s="256"/>
      <c r="H139" s="256"/>
      <c r="I139" s="256"/>
      <c r="J139" s="166" t="s">
        <v>348</v>
      </c>
      <c r="K139" s="167">
        <v>0.2</v>
      </c>
      <c r="L139" s="257">
        <v>0</v>
      </c>
      <c r="M139" s="257"/>
      <c r="N139" s="258">
        <f>ROUND(L139*K139,2)</f>
        <v>0</v>
      </c>
      <c r="O139" s="258"/>
      <c r="P139" s="258"/>
      <c r="Q139" s="258"/>
      <c r="R139" s="138"/>
      <c r="T139" s="168" t="s">
        <v>5</v>
      </c>
      <c r="U139" s="47" t="s">
        <v>51</v>
      </c>
      <c r="V139" s="39"/>
      <c r="W139" s="169">
        <f>V139*K139</f>
        <v>0</v>
      </c>
      <c r="X139" s="169">
        <v>0</v>
      </c>
      <c r="Y139" s="169">
        <f>X139*K139</f>
        <v>0</v>
      </c>
      <c r="Z139" s="169">
        <v>0</v>
      </c>
      <c r="AA139" s="170">
        <f>Z139*K139</f>
        <v>0</v>
      </c>
      <c r="AR139" s="20" t="s">
        <v>193</v>
      </c>
      <c r="AT139" s="20" t="s">
        <v>189</v>
      </c>
      <c r="AU139" s="20" t="s">
        <v>126</v>
      </c>
      <c r="AY139" s="20" t="s">
        <v>188</v>
      </c>
      <c r="BE139" s="109">
        <f>IF(U139="základní",N139,0)</f>
        <v>0</v>
      </c>
      <c r="BF139" s="109">
        <f>IF(U139="snížená",N139,0)</f>
        <v>0</v>
      </c>
      <c r="BG139" s="109">
        <f>IF(U139="zákl. přenesená",N139,0)</f>
        <v>0</v>
      </c>
      <c r="BH139" s="109">
        <f>IF(U139="sníž. přenesená",N139,0)</f>
        <v>0</v>
      </c>
      <c r="BI139" s="109">
        <f>IF(U139="nulová",N139,0)</f>
        <v>0</v>
      </c>
      <c r="BJ139" s="20" t="s">
        <v>94</v>
      </c>
      <c r="BK139" s="109">
        <f>ROUND(L139*K139,2)</f>
        <v>0</v>
      </c>
      <c r="BL139" s="20" t="s">
        <v>193</v>
      </c>
      <c r="BM139" s="20" t="s">
        <v>1103</v>
      </c>
    </row>
    <row r="140" spans="2:65" s="9" customFormat="1" ht="29.85" customHeight="1">
      <c r="B140" s="153"/>
      <c r="C140" s="154"/>
      <c r="D140" s="163" t="s">
        <v>148</v>
      </c>
      <c r="E140" s="163"/>
      <c r="F140" s="163"/>
      <c r="G140" s="163"/>
      <c r="H140" s="163"/>
      <c r="I140" s="163"/>
      <c r="J140" s="163"/>
      <c r="K140" s="163"/>
      <c r="L140" s="163"/>
      <c r="M140" s="163"/>
      <c r="N140" s="250">
        <f>BK140</f>
        <v>0</v>
      </c>
      <c r="O140" s="251"/>
      <c r="P140" s="251"/>
      <c r="Q140" s="251"/>
      <c r="R140" s="156"/>
      <c r="T140" s="157"/>
      <c r="U140" s="154"/>
      <c r="V140" s="154"/>
      <c r="W140" s="158">
        <f>W141</f>
        <v>0</v>
      </c>
      <c r="X140" s="154"/>
      <c r="Y140" s="158">
        <f>Y141</f>
        <v>0</v>
      </c>
      <c r="Z140" s="154"/>
      <c r="AA140" s="159">
        <f>AA141</f>
        <v>0</v>
      </c>
      <c r="AR140" s="160" t="s">
        <v>94</v>
      </c>
      <c r="AT140" s="161" t="s">
        <v>85</v>
      </c>
      <c r="AU140" s="161" t="s">
        <v>94</v>
      </c>
      <c r="AY140" s="160" t="s">
        <v>188</v>
      </c>
      <c r="BK140" s="162">
        <f>BK141</f>
        <v>0</v>
      </c>
    </row>
    <row r="141" spans="2:65" s="1" customFormat="1" ht="31.5" customHeight="1">
      <c r="B141" s="135"/>
      <c r="C141" s="164" t="s">
        <v>247</v>
      </c>
      <c r="D141" s="164" t="s">
        <v>189</v>
      </c>
      <c r="E141" s="165" t="s">
        <v>1104</v>
      </c>
      <c r="F141" s="256" t="s">
        <v>1105</v>
      </c>
      <c r="G141" s="256"/>
      <c r="H141" s="256"/>
      <c r="I141" s="256"/>
      <c r="J141" s="166" t="s">
        <v>208</v>
      </c>
      <c r="K141" s="167">
        <v>4.5369999999999999</v>
      </c>
      <c r="L141" s="257">
        <v>0</v>
      </c>
      <c r="M141" s="257"/>
      <c r="N141" s="258">
        <f>ROUND(L141*K141,2)</f>
        <v>0</v>
      </c>
      <c r="O141" s="258"/>
      <c r="P141" s="258"/>
      <c r="Q141" s="258"/>
      <c r="R141" s="138"/>
      <c r="T141" s="168" t="s">
        <v>5</v>
      </c>
      <c r="U141" s="47" t="s">
        <v>51</v>
      </c>
      <c r="V141" s="39"/>
      <c r="W141" s="169">
        <f>V141*K141</f>
        <v>0</v>
      </c>
      <c r="X141" s="169">
        <v>0</v>
      </c>
      <c r="Y141" s="169">
        <f>X141*K141</f>
        <v>0</v>
      </c>
      <c r="Z141" s="169">
        <v>0</v>
      </c>
      <c r="AA141" s="170">
        <f>Z141*K141</f>
        <v>0</v>
      </c>
      <c r="AR141" s="20" t="s">
        <v>193</v>
      </c>
      <c r="AT141" s="20" t="s">
        <v>189</v>
      </c>
      <c r="AU141" s="20" t="s">
        <v>126</v>
      </c>
      <c r="AY141" s="20" t="s">
        <v>188</v>
      </c>
      <c r="BE141" s="109">
        <f>IF(U141="základní",N141,0)</f>
        <v>0</v>
      </c>
      <c r="BF141" s="109">
        <f>IF(U141="snížená",N141,0)</f>
        <v>0</v>
      </c>
      <c r="BG141" s="109">
        <f>IF(U141="zákl. přenesená",N141,0)</f>
        <v>0</v>
      </c>
      <c r="BH141" s="109">
        <f>IF(U141="sníž. přenesená",N141,0)</f>
        <v>0</v>
      </c>
      <c r="BI141" s="109">
        <f>IF(U141="nulová",N141,0)</f>
        <v>0</v>
      </c>
      <c r="BJ141" s="20" t="s">
        <v>94</v>
      </c>
      <c r="BK141" s="109">
        <f>ROUND(L141*K141,2)</f>
        <v>0</v>
      </c>
      <c r="BL141" s="20" t="s">
        <v>193</v>
      </c>
      <c r="BM141" s="20" t="s">
        <v>1106</v>
      </c>
    </row>
    <row r="142" spans="2:65" s="1" customFormat="1" ht="49.9" customHeight="1">
      <c r="B142" s="38"/>
      <c r="C142" s="39"/>
      <c r="D142" s="155"/>
      <c r="E142" s="39"/>
      <c r="F142" s="39"/>
      <c r="G142" s="39"/>
      <c r="H142" s="39"/>
      <c r="I142" s="39"/>
      <c r="J142" s="39"/>
      <c r="K142" s="39"/>
      <c r="L142" s="39"/>
      <c r="M142" s="39"/>
      <c r="N142" s="247"/>
      <c r="O142" s="248"/>
      <c r="P142" s="248"/>
      <c r="Q142" s="248"/>
      <c r="R142" s="40"/>
      <c r="T142" s="200"/>
      <c r="U142" s="59"/>
      <c r="V142" s="59"/>
      <c r="W142" s="59"/>
      <c r="X142" s="59"/>
      <c r="Y142" s="59"/>
      <c r="Z142" s="59"/>
      <c r="AA142" s="61"/>
      <c r="AT142" s="20" t="s">
        <v>85</v>
      </c>
      <c r="AU142" s="20" t="s">
        <v>86</v>
      </c>
      <c r="AY142" s="20" t="s">
        <v>1059</v>
      </c>
      <c r="BK142" s="109">
        <v>0</v>
      </c>
    </row>
    <row r="143" spans="2:65" s="1" customFormat="1" ht="6.95" customHeight="1">
      <c r="B143" s="62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4"/>
    </row>
  </sheetData>
  <mergeCells count="11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N119:Q119"/>
    <mergeCell ref="N120:Q120"/>
    <mergeCell ref="N121:Q121"/>
    <mergeCell ref="F123:I123"/>
    <mergeCell ref="F124:I124"/>
    <mergeCell ref="F125:I125"/>
    <mergeCell ref="L125:M125"/>
    <mergeCell ref="N125:Q125"/>
    <mergeCell ref="F126:I126"/>
    <mergeCell ref="F127:I127"/>
    <mergeCell ref="L127:M127"/>
    <mergeCell ref="N127:Q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L132:M132"/>
    <mergeCell ref="N132:Q132"/>
    <mergeCell ref="N133:Q133"/>
    <mergeCell ref="N137:Q137"/>
    <mergeCell ref="N140:Q140"/>
    <mergeCell ref="N142:Q142"/>
    <mergeCell ref="H1:K1"/>
    <mergeCell ref="S2:AC2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</mergeCells>
  <hyperlinks>
    <hyperlink ref="F1:G1" location="C2" display="1) Krycí list rozpočtu"/>
    <hyperlink ref="H1:K1" location="C85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6"/>
  <sheetViews>
    <sheetView showGridLines="0" workbookViewId="0">
      <pane ySplit="1" topLeftCell="A199" activePane="bottomLeft" state="frozen"/>
      <selection pane="bottomLeft" activeCell="N215" sqref="N215:Q2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4"/>
      <c r="C1" s="14"/>
      <c r="D1" s="15" t="s">
        <v>1</v>
      </c>
      <c r="E1" s="14"/>
      <c r="F1" s="16" t="s">
        <v>121</v>
      </c>
      <c r="G1" s="16"/>
      <c r="H1" s="249" t="s">
        <v>122</v>
      </c>
      <c r="I1" s="249"/>
      <c r="J1" s="249"/>
      <c r="K1" s="249"/>
      <c r="L1" s="16" t="s">
        <v>123</v>
      </c>
      <c r="M1" s="14"/>
      <c r="N1" s="14"/>
      <c r="O1" s="15" t="s">
        <v>124</v>
      </c>
      <c r="P1" s="14"/>
      <c r="Q1" s="14"/>
      <c r="R1" s="14"/>
      <c r="S1" s="16" t="s">
        <v>125</v>
      </c>
      <c r="T1" s="16"/>
      <c r="U1" s="118"/>
      <c r="V1" s="11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04" t="s">
        <v>8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20" t="s">
        <v>101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126</v>
      </c>
    </row>
    <row r="4" spans="1:66" ht="36.950000000000003" customHeight="1">
      <c r="B4" s="24"/>
      <c r="C4" s="218" t="s">
        <v>127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82" t="str">
        <f>'Rekapitulace stavby'!K6</f>
        <v>SOU opravárenské Králíky - dokončení rekonstrukce DM</v>
      </c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"/>
      <c r="R6" s="25"/>
    </row>
    <row r="7" spans="1:66" s="1" customFormat="1" ht="32.85" customHeight="1">
      <c r="B7" s="38"/>
      <c r="C7" s="39"/>
      <c r="D7" s="31" t="s">
        <v>128</v>
      </c>
      <c r="E7" s="39"/>
      <c r="F7" s="240" t="s">
        <v>1107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39"/>
      <c r="R7" s="40"/>
    </row>
    <row r="8" spans="1:66" s="1" customFormat="1" ht="14.45" customHeight="1">
      <c r="B8" s="38"/>
      <c r="C8" s="39"/>
      <c r="D8" s="32" t="s">
        <v>21</v>
      </c>
      <c r="E8" s="39"/>
      <c r="F8" s="30" t="s">
        <v>130</v>
      </c>
      <c r="G8" s="39"/>
      <c r="H8" s="39"/>
      <c r="I8" s="39"/>
      <c r="J8" s="39"/>
      <c r="K8" s="39"/>
      <c r="L8" s="39"/>
      <c r="M8" s="32" t="s">
        <v>23</v>
      </c>
      <c r="N8" s="39"/>
      <c r="O8" s="30" t="s">
        <v>24</v>
      </c>
      <c r="P8" s="39"/>
      <c r="Q8" s="39"/>
      <c r="R8" s="40"/>
    </row>
    <row r="9" spans="1:66" s="1" customFormat="1" ht="14.45" customHeight="1">
      <c r="B9" s="38"/>
      <c r="C9" s="39"/>
      <c r="D9" s="32" t="s">
        <v>25</v>
      </c>
      <c r="E9" s="39"/>
      <c r="F9" s="30" t="s">
        <v>26</v>
      </c>
      <c r="G9" s="39"/>
      <c r="H9" s="39"/>
      <c r="I9" s="39"/>
      <c r="J9" s="39"/>
      <c r="K9" s="39"/>
      <c r="L9" s="39"/>
      <c r="M9" s="32" t="s">
        <v>27</v>
      </c>
      <c r="N9" s="39"/>
      <c r="O9" s="299" t="str">
        <f>'Rekapitulace stavby'!AN8</f>
        <v>31. 10. 2017</v>
      </c>
      <c r="P9" s="284"/>
      <c r="Q9" s="39"/>
      <c r="R9" s="40"/>
    </row>
    <row r="10" spans="1:66" s="1" customFormat="1" ht="21.75" customHeight="1">
      <c r="B10" s="38"/>
      <c r="C10" s="39"/>
      <c r="D10" s="29" t="s">
        <v>131</v>
      </c>
      <c r="E10" s="39"/>
      <c r="F10" s="34" t="s">
        <v>1108</v>
      </c>
      <c r="G10" s="39"/>
      <c r="H10" s="39"/>
      <c r="I10" s="39"/>
      <c r="J10" s="39"/>
      <c r="K10" s="39"/>
      <c r="L10" s="39"/>
      <c r="M10" s="29" t="s">
        <v>29</v>
      </c>
      <c r="N10" s="39"/>
      <c r="O10" s="34" t="s">
        <v>30</v>
      </c>
      <c r="P10" s="39"/>
      <c r="Q10" s="39"/>
      <c r="R10" s="40"/>
    </row>
    <row r="11" spans="1:66" s="1" customFormat="1" ht="14.45" customHeight="1">
      <c r="B11" s="38"/>
      <c r="C11" s="39"/>
      <c r="D11" s="32" t="s">
        <v>31</v>
      </c>
      <c r="E11" s="39"/>
      <c r="F11" s="39"/>
      <c r="G11" s="39"/>
      <c r="H11" s="39"/>
      <c r="I11" s="39"/>
      <c r="J11" s="39"/>
      <c r="K11" s="39"/>
      <c r="L11" s="39"/>
      <c r="M11" s="32" t="s">
        <v>32</v>
      </c>
      <c r="N11" s="39"/>
      <c r="O11" s="238" t="s">
        <v>33</v>
      </c>
      <c r="P11" s="238"/>
      <c r="Q11" s="39"/>
      <c r="R11" s="40"/>
    </row>
    <row r="12" spans="1:66" s="1" customFormat="1" ht="18" customHeight="1">
      <c r="B12" s="38"/>
      <c r="C12" s="39"/>
      <c r="D12" s="39"/>
      <c r="E12" s="30" t="s">
        <v>34</v>
      </c>
      <c r="F12" s="39"/>
      <c r="G12" s="39"/>
      <c r="H12" s="39"/>
      <c r="I12" s="39"/>
      <c r="J12" s="39"/>
      <c r="K12" s="39"/>
      <c r="L12" s="39"/>
      <c r="M12" s="32" t="s">
        <v>35</v>
      </c>
      <c r="N12" s="39"/>
      <c r="O12" s="238" t="s">
        <v>36</v>
      </c>
      <c r="P12" s="238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2" t="s">
        <v>37</v>
      </c>
      <c r="E14" s="39"/>
      <c r="F14" s="39"/>
      <c r="G14" s="39"/>
      <c r="H14" s="39"/>
      <c r="I14" s="39"/>
      <c r="J14" s="39"/>
      <c r="K14" s="39"/>
      <c r="L14" s="39"/>
      <c r="M14" s="32" t="s">
        <v>32</v>
      </c>
      <c r="N14" s="39"/>
      <c r="O14" s="300" t="str">
        <f>IF('Rekapitulace stavby'!AN13="","",'Rekapitulace stavby'!AN13)</f>
        <v>Vyplň údaj</v>
      </c>
      <c r="P14" s="238"/>
      <c r="Q14" s="39"/>
      <c r="R14" s="40"/>
    </row>
    <row r="15" spans="1:66" s="1" customFormat="1" ht="18" customHeight="1">
      <c r="B15" s="38"/>
      <c r="C15" s="39"/>
      <c r="D15" s="39"/>
      <c r="E15" s="300" t="str">
        <f>IF('Rekapitulace stavby'!E14="","",'Rekapitulace stavby'!E14)</f>
        <v>Vyplň údaj</v>
      </c>
      <c r="F15" s="301"/>
      <c r="G15" s="301"/>
      <c r="H15" s="301"/>
      <c r="I15" s="301"/>
      <c r="J15" s="301"/>
      <c r="K15" s="301"/>
      <c r="L15" s="301"/>
      <c r="M15" s="32" t="s">
        <v>35</v>
      </c>
      <c r="N15" s="39"/>
      <c r="O15" s="300" t="str">
        <f>IF('Rekapitulace stavby'!AN14="","",'Rekapitulace stavby'!AN14)</f>
        <v>Vyplň údaj</v>
      </c>
      <c r="P15" s="238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2" t="s">
        <v>39</v>
      </c>
      <c r="E17" s="39"/>
      <c r="F17" s="39"/>
      <c r="G17" s="39"/>
      <c r="H17" s="39"/>
      <c r="I17" s="39"/>
      <c r="J17" s="39"/>
      <c r="K17" s="39"/>
      <c r="L17" s="39"/>
      <c r="M17" s="32" t="s">
        <v>32</v>
      </c>
      <c r="N17" s="39"/>
      <c r="O17" s="238" t="s">
        <v>40</v>
      </c>
      <c r="P17" s="238"/>
      <c r="Q17" s="39"/>
      <c r="R17" s="40"/>
    </row>
    <row r="18" spans="2:18" s="1" customFormat="1" ht="18" customHeight="1">
      <c r="B18" s="38"/>
      <c r="C18" s="39"/>
      <c r="D18" s="39"/>
      <c r="E18" s="30" t="s">
        <v>41</v>
      </c>
      <c r="F18" s="39"/>
      <c r="G18" s="39"/>
      <c r="H18" s="39"/>
      <c r="I18" s="39"/>
      <c r="J18" s="39"/>
      <c r="K18" s="39"/>
      <c r="L18" s="39"/>
      <c r="M18" s="32" t="s">
        <v>35</v>
      </c>
      <c r="N18" s="39"/>
      <c r="O18" s="238" t="s">
        <v>5</v>
      </c>
      <c r="P18" s="238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2" t="s">
        <v>43</v>
      </c>
      <c r="E20" s="39"/>
      <c r="F20" s="39"/>
      <c r="G20" s="39"/>
      <c r="H20" s="39"/>
      <c r="I20" s="39"/>
      <c r="J20" s="39"/>
      <c r="K20" s="39"/>
      <c r="L20" s="39"/>
      <c r="M20" s="32" t="s">
        <v>32</v>
      </c>
      <c r="N20" s="39"/>
      <c r="O20" s="238" t="str">
        <f>IF('Rekapitulace stavby'!AN19="","",'Rekapitulace stavby'!AN19)</f>
        <v/>
      </c>
      <c r="P20" s="238"/>
      <c r="Q20" s="39"/>
      <c r="R20" s="40"/>
    </row>
    <row r="21" spans="2:18" s="1" customFormat="1" ht="18" customHeight="1">
      <c r="B21" s="38"/>
      <c r="C21" s="39"/>
      <c r="D21" s="39"/>
      <c r="E21" s="30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2" t="s">
        <v>35</v>
      </c>
      <c r="N21" s="39"/>
      <c r="O21" s="238" t="str">
        <f>IF('Rekapitulace stavby'!AN20="","",'Rekapitulace stavby'!AN20)</f>
        <v/>
      </c>
      <c r="P21" s="238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2" t="s">
        <v>45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43" t="s">
        <v>5</v>
      </c>
      <c r="F24" s="243"/>
      <c r="G24" s="243"/>
      <c r="H24" s="243"/>
      <c r="I24" s="243"/>
      <c r="J24" s="243"/>
      <c r="K24" s="243"/>
      <c r="L24" s="243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133</v>
      </c>
      <c r="E27" s="39"/>
      <c r="F27" s="39"/>
      <c r="G27" s="39"/>
      <c r="H27" s="39"/>
      <c r="I27" s="39"/>
      <c r="J27" s="39"/>
      <c r="K27" s="39"/>
      <c r="L27" s="39"/>
      <c r="M27" s="244">
        <f>N87</f>
        <v>0</v>
      </c>
      <c r="N27" s="244"/>
      <c r="O27" s="244"/>
      <c r="P27" s="244"/>
      <c r="Q27" s="39"/>
      <c r="R27" s="40"/>
    </row>
    <row r="28" spans="2:18" s="1" customFormat="1" ht="14.45" customHeight="1">
      <c r="B28" s="38"/>
      <c r="C28" s="39"/>
      <c r="D28" s="37" t="s">
        <v>116</v>
      </c>
      <c r="E28" s="39"/>
      <c r="F28" s="39"/>
      <c r="G28" s="39"/>
      <c r="H28" s="39"/>
      <c r="I28" s="39"/>
      <c r="J28" s="39"/>
      <c r="K28" s="39"/>
      <c r="L28" s="39"/>
      <c r="M28" s="244">
        <f>N101</f>
        <v>0</v>
      </c>
      <c r="N28" s="244"/>
      <c r="O28" s="244"/>
      <c r="P28" s="244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49</v>
      </c>
      <c r="E30" s="39"/>
      <c r="F30" s="39"/>
      <c r="G30" s="39"/>
      <c r="H30" s="39"/>
      <c r="I30" s="39"/>
      <c r="J30" s="39"/>
      <c r="K30" s="39"/>
      <c r="L30" s="39"/>
      <c r="M30" s="298">
        <f>ROUND(M27+M28,2)</f>
        <v>0</v>
      </c>
      <c r="N30" s="281"/>
      <c r="O30" s="281"/>
      <c r="P30" s="281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50</v>
      </c>
      <c r="E32" s="45" t="s">
        <v>51</v>
      </c>
      <c r="F32" s="46">
        <v>0.21</v>
      </c>
      <c r="G32" s="121" t="s">
        <v>52</v>
      </c>
      <c r="H32" s="295">
        <f>(SUM(BE101:BE108)+SUM(BE126:BE214))</f>
        <v>0</v>
      </c>
      <c r="I32" s="281"/>
      <c r="J32" s="281"/>
      <c r="K32" s="39"/>
      <c r="L32" s="39"/>
      <c r="M32" s="295">
        <f>ROUND((SUM(BE101:BE108)+SUM(BE126:BE214)), 2)*F32</f>
        <v>0</v>
      </c>
      <c r="N32" s="281"/>
      <c r="O32" s="281"/>
      <c r="P32" s="281"/>
      <c r="Q32" s="39"/>
      <c r="R32" s="40"/>
    </row>
    <row r="33" spans="2:18" s="1" customFormat="1" ht="14.45" customHeight="1">
      <c r="B33" s="38"/>
      <c r="C33" s="39"/>
      <c r="D33" s="39"/>
      <c r="E33" s="45" t="s">
        <v>53</v>
      </c>
      <c r="F33" s="46">
        <v>0.15</v>
      </c>
      <c r="G33" s="121" t="s">
        <v>52</v>
      </c>
      <c r="H33" s="295">
        <f>(SUM(BF101:BF108)+SUM(BF126:BF214))</f>
        <v>0</v>
      </c>
      <c r="I33" s="281"/>
      <c r="J33" s="281"/>
      <c r="K33" s="39"/>
      <c r="L33" s="39"/>
      <c r="M33" s="295">
        <f>ROUND((SUM(BF101:BF108)+SUM(BF126:BF214)), 2)*F33</f>
        <v>0</v>
      </c>
      <c r="N33" s="281"/>
      <c r="O33" s="281"/>
      <c r="P33" s="281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54</v>
      </c>
      <c r="F34" s="46">
        <v>0.21</v>
      </c>
      <c r="G34" s="121" t="s">
        <v>52</v>
      </c>
      <c r="H34" s="295">
        <f>(SUM(BG101:BG108)+SUM(BG126:BG214))</f>
        <v>0</v>
      </c>
      <c r="I34" s="281"/>
      <c r="J34" s="281"/>
      <c r="K34" s="39"/>
      <c r="L34" s="39"/>
      <c r="M34" s="295">
        <v>0</v>
      </c>
      <c r="N34" s="281"/>
      <c r="O34" s="281"/>
      <c r="P34" s="281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55</v>
      </c>
      <c r="F35" s="46">
        <v>0.15</v>
      </c>
      <c r="G35" s="121" t="s">
        <v>52</v>
      </c>
      <c r="H35" s="295">
        <f>(SUM(BH101:BH108)+SUM(BH126:BH214))</f>
        <v>0</v>
      </c>
      <c r="I35" s="281"/>
      <c r="J35" s="281"/>
      <c r="K35" s="39"/>
      <c r="L35" s="39"/>
      <c r="M35" s="295">
        <v>0</v>
      </c>
      <c r="N35" s="281"/>
      <c r="O35" s="281"/>
      <c r="P35" s="281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56</v>
      </c>
      <c r="F36" s="46">
        <v>0</v>
      </c>
      <c r="G36" s="121" t="s">
        <v>52</v>
      </c>
      <c r="H36" s="295">
        <f>(SUM(BI101:BI108)+SUM(BI126:BI214))</f>
        <v>0</v>
      </c>
      <c r="I36" s="281"/>
      <c r="J36" s="281"/>
      <c r="K36" s="39"/>
      <c r="L36" s="39"/>
      <c r="M36" s="295">
        <v>0</v>
      </c>
      <c r="N36" s="281"/>
      <c r="O36" s="281"/>
      <c r="P36" s="281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57</v>
      </c>
      <c r="E38" s="78"/>
      <c r="F38" s="78"/>
      <c r="G38" s="123" t="s">
        <v>58</v>
      </c>
      <c r="H38" s="124" t="s">
        <v>59</v>
      </c>
      <c r="I38" s="78"/>
      <c r="J38" s="78"/>
      <c r="K38" s="78"/>
      <c r="L38" s="296">
        <f>SUM(M30:M36)</f>
        <v>0</v>
      </c>
      <c r="M38" s="296"/>
      <c r="N38" s="296"/>
      <c r="O38" s="296"/>
      <c r="P38" s="297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s="1" customFormat="1" ht="15">
      <c r="B49" s="38"/>
      <c r="C49" s="39"/>
      <c r="D49" s="53" t="s">
        <v>60</v>
      </c>
      <c r="E49" s="54"/>
      <c r="F49" s="54"/>
      <c r="G49" s="54"/>
      <c r="H49" s="55"/>
      <c r="I49" s="39"/>
      <c r="J49" s="53" t="s">
        <v>61</v>
      </c>
      <c r="K49" s="54"/>
      <c r="L49" s="54"/>
      <c r="M49" s="54"/>
      <c r="N49" s="54"/>
      <c r="O49" s="54"/>
      <c r="P49" s="55"/>
      <c r="Q49" s="39"/>
      <c r="R49" s="40"/>
    </row>
    <row r="50" spans="2:18">
      <c r="B50" s="24"/>
      <c r="C50" s="28"/>
      <c r="D50" s="56"/>
      <c r="E50" s="28"/>
      <c r="F50" s="28"/>
      <c r="G50" s="28"/>
      <c r="H50" s="57"/>
      <c r="I50" s="28"/>
      <c r="J50" s="56"/>
      <c r="K50" s="28"/>
      <c r="L50" s="28"/>
      <c r="M50" s="28"/>
      <c r="N50" s="28"/>
      <c r="O50" s="28"/>
      <c r="P50" s="57"/>
      <c r="Q50" s="28"/>
      <c r="R50" s="25"/>
    </row>
    <row r="51" spans="2:18">
      <c r="B51" s="24"/>
      <c r="C51" s="28"/>
      <c r="D51" s="56"/>
      <c r="E51" s="28"/>
      <c r="F51" s="28"/>
      <c r="G51" s="28"/>
      <c r="H51" s="57"/>
      <c r="I51" s="28"/>
      <c r="J51" s="56"/>
      <c r="K51" s="28"/>
      <c r="L51" s="28"/>
      <c r="M51" s="28"/>
      <c r="N51" s="28"/>
      <c r="O51" s="28"/>
      <c r="P51" s="57"/>
      <c r="Q51" s="28"/>
      <c r="R51" s="25"/>
    </row>
    <row r="52" spans="2:18">
      <c r="B52" s="24"/>
      <c r="C52" s="28"/>
      <c r="D52" s="56"/>
      <c r="E52" s="28"/>
      <c r="F52" s="28"/>
      <c r="G52" s="28"/>
      <c r="H52" s="57"/>
      <c r="I52" s="28"/>
      <c r="J52" s="56"/>
      <c r="K52" s="28"/>
      <c r="L52" s="28"/>
      <c r="M52" s="28"/>
      <c r="N52" s="28"/>
      <c r="O52" s="28"/>
      <c r="P52" s="57"/>
      <c r="Q52" s="28"/>
      <c r="R52" s="25"/>
    </row>
    <row r="53" spans="2:18">
      <c r="B53" s="24"/>
      <c r="C53" s="28"/>
      <c r="D53" s="56"/>
      <c r="E53" s="28"/>
      <c r="F53" s="28"/>
      <c r="G53" s="28"/>
      <c r="H53" s="57"/>
      <c r="I53" s="28"/>
      <c r="J53" s="56"/>
      <c r="K53" s="28"/>
      <c r="L53" s="28"/>
      <c r="M53" s="28"/>
      <c r="N53" s="28"/>
      <c r="O53" s="28"/>
      <c r="P53" s="57"/>
      <c r="Q53" s="28"/>
      <c r="R53" s="25"/>
    </row>
    <row r="54" spans="2:18">
      <c r="B54" s="24"/>
      <c r="C54" s="28"/>
      <c r="D54" s="56"/>
      <c r="E54" s="28"/>
      <c r="F54" s="28"/>
      <c r="G54" s="28"/>
      <c r="H54" s="57"/>
      <c r="I54" s="28"/>
      <c r="J54" s="56"/>
      <c r="K54" s="28"/>
      <c r="L54" s="28"/>
      <c r="M54" s="28"/>
      <c r="N54" s="28"/>
      <c r="O54" s="28"/>
      <c r="P54" s="57"/>
      <c r="Q54" s="28"/>
      <c r="R54" s="25"/>
    </row>
    <row r="55" spans="2:18">
      <c r="B55" s="24"/>
      <c r="C55" s="28"/>
      <c r="D55" s="56"/>
      <c r="E55" s="28"/>
      <c r="F55" s="28"/>
      <c r="G55" s="28"/>
      <c r="H55" s="57"/>
      <c r="I55" s="28"/>
      <c r="J55" s="56"/>
      <c r="K55" s="28"/>
      <c r="L55" s="28"/>
      <c r="M55" s="28"/>
      <c r="N55" s="28"/>
      <c r="O55" s="28"/>
      <c r="P55" s="57"/>
      <c r="Q55" s="28"/>
      <c r="R55" s="25"/>
    </row>
    <row r="56" spans="2:18">
      <c r="B56" s="24"/>
      <c r="C56" s="28"/>
      <c r="D56" s="56"/>
      <c r="E56" s="28"/>
      <c r="F56" s="28"/>
      <c r="G56" s="28"/>
      <c r="H56" s="57"/>
      <c r="I56" s="28"/>
      <c r="J56" s="56"/>
      <c r="K56" s="28"/>
      <c r="L56" s="28"/>
      <c r="M56" s="28"/>
      <c r="N56" s="28"/>
      <c r="O56" s="28"/>
      <c r="P56" s="57"/>
      <c r="Q56" s="28"/>
      <c r="R56" s="25"/>
    </row>
    <row r="57" spans="2:18">
      <c r="B57" s="24"/>
      <c r="C57" s="28"/>
      <c r="D57" s="56"/>
      <c r="E57" s="28"/>
      <c r="F57" s="28"/>
      <c r="G57" s="28"/>
      <c r="H57" s="57"/>
      <c r="I57" s="28"/>
      <c r="J57" s="56"/>
      <c r="K57" s="28"/>
      <c r="L57" s="28"/>
      <c r="M57" s="28"/>
      <c r="N57" s="28"/>
      <c r="O57" s="28"/>
      <c r="P57" s="57"/>
      <c r="Q57" s="28"/>
      <c r="R57" s="25"/>
    </row>
    <row r="58" spans="2:18" s="1" customFormat="1" ht="15">
      <c r="B58" s="38"/>
      <c r="C58" s="39"/>
      <c r="D58" s="58" t="s">
        <v>62</v>
      </c>
      <c r="E58" s="59"/>
      <c r="F58" s="59"/>
      <c r="G58" s="60" t="s">
        <v>63</v>
      </c>
      <c r="H58" s="61"/>
      <c r="I58" s="39"/>
      <c r="J58" s="58" t="s">
        <v>62</v>
      </c>
      <c r="K58" s="59"/>
      <c r="L58" s="59"/>
      <c r="M58" s="59"/>
      <c r="N58" s="60" t="s">
        <v>63</v>
      </c>
      <c r="O58" s="59"/>
      <c r="P58" s="61"/>
      <c r="Q58" s="39"/>
      <c r="R58" s="40"/>
    </row>
    <row r="59" spans="2:18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5"/>
    </row>
    <row r="60" spans="2:18" s="1" customFormat="1" ht="15">
      <c r="B60" s="38"/>
      <c r="C60" s="39"/>
      <c r="D60" s="53" t="s">
        <v>64</v>
      </c>
      <c r="E60" s="54"/>
      <c r="F60" s="54"/>
      <c r="G60" s="54"/>
      <c r="H60" s="55"/>
      <c r="I60" s="39"/>
      <c r="J60" s="53" t="s">
        <v>65</v>
      </c>
      <c r="K60" s="54"/>
      <c r="L60" s="54"/>
      <c r="M60" s="54"/>
      <c r="N60" s="54"/>
      <c r="O60" s="54"/>
      <c r="P60" s="55"/>
      <c r="Q60" s="39"/>
      <c r="R60" s="40"/>
    </row>
    <row r="61" spans="2:18">
      <c r="B61" s="24"/>
      <c r="C61" s="28"/>
      <c r="D61" s="56"/>
      <c r="E61" s="28"/>
      <c r="F61" s="28"/>
      <c r="G61" s="28"/>
      <c r="H61" s="57"/>
      <c r="I61" s="28"/>
      <c r="J61" s="56"/>
      <c r="K61" s="28"/>
      <c r="L61" s="28"/>
      <c r="M61" s="28"/>
      <c r="N61" s="28"/>
      <c r="O61" s="28"/>
      <c r="P61" s="57"/>
      <c r="Q61" s="28"/>
      <c r="R61" s="25"/>
    </row>
    <row r="62" spans="2:18">
      <c r="B62" s="24"/>
      <c r="C62" s="28"/>
      <c r="D62" s="56"/>
      <c r="E62" s="28"/>
      <c r="F62" s="28"/>
      <c r="G62" s="28"/>
      <c r="H62" s="57"/>
      <c r="I62" s="28"/>
      <c r="J62" s="56"/>
      <c r="K62" s="28"/>
      <c r="L62" s="28"/>
      <c r="M62" s="28"/>
      <c r="N62" s="28"/>
      <c r="O62" s="28"/>
      <c r="P62" s="57"/>
      <c r="Q62" s="28"/>
      <c r="R62" s="25"/>
    </row>
    <row r="63" spans="2:18">
      <c r="B63" s="24"/>
      <c r="C63" s="28"/>
      <c r="D63" s="56"/>
      <c r="E63" s="28"/>
      <c r="F63" s="28"/>
      <c r="G63" s="28"/>
      <c r="H63" s="57"/>
      <c r="I63" s="28"/>
      <c r="J63" s="56"/>
      <c r="K63" s="28"/>
      <c r="L63" s="28"/>
      <c r="M63" s="28"/>
      <c r="N63" s="28"/>
      <c r="O63" s="28"/>
      <c r="P63" s="57"/>
      <c r="Q63" s="28"/>
      <c r="R63" s="25"/>
    </row>
    <row r="64" spans="2:18">
      <c r="B64" s="24"/>
      <c r="C64" s="28"/>
      <c r="D64" s="56"/>
      <c r="E64" s="28"/>
      <c r="F64" s="28"/>
      <c r="G64" s="28"/>
      <c r="H64" s="57"/>
      <c r="I64" s="28"/>
      <c r="J64" s="56"/>
      <c r="K64" s="28"/>
      <c r="L64" s="28"/>
      <c r="M64" s="28"/>
      <c r="N64" s="28"/>
      <c r="O64" s="28"/>
      <c r="P64" s="57"/>
      <c r="Q64" s="28"/>
      <c r="R64" s="25"/>
    </row>
    <row r="65" spans="2:18">
      <c r="B65" s="24"/>
      <c r="C65" s="28"/>
      <c r="D65" s="56"/>
      <c r="E65" s="28"/>
      <c r="F65" s="28"/>
      <c r="G65" s="28"/>
      <c r="H65" s="57"/>
      <c r="I65" s="28"/>
      <c r="J65" s="56"/>
      <c r="K65" s="28"/>
      <c r="L65" s="28"/>
      <c r="M65" s="28"/>
      <c r="N65" s="28"/>
      <c r="O65" s="28"/>
      <c r="P65" s="57"/>
      <c r="Q65" s="28"/>
      <c r="R65" s="25"/>
    </row>
    <row r="66" spans="2:18">
      <c r="B66" s="24"/>
      <c r="C66" s="28"/>
      <c r="D66" s="56"/>
      <c r="E66" s="28"/>
      <c r="F66" s="28"/>
      <c r="G66" s="28"/>
      <c r="H66" s="57"/>
      <c r="I66" s="28"/>
      <c r="J66" s="56"/>
      <c r="K66" s="28"/>
      <c r="L66" s="28"/>
      <c r="M66" s="28"/>
      <c r="N66" s="28"/>
      <c r="O66" s="28"/>
      <c r="P66" s="57"/>
      <c r="Q66" s="28"/>
      <c r="R66" s="25"/>
    </row>
    <row r="67" spans="2:18">
      <c r="B67" s="24"/>
      <c r="C67" s="28"/>
      <c r="D67" s="56"/>
      <c r="E67" s="28"/>
      <c r="F67" s="28"/>
      <c r="G67" s="28"/>
      <c r="H67" s="57"/>
      <c r="I67" s="28"/>
      <c r="J67" s="56"/>
      <c r="K67" s="28"/>
      <c r="L67" s="28"/>
      <c r="M67" s="28"/>
      <c r="N67" s="28"/>
      <c r="O67" s="28"/>
      <c r="P67" s="57"/>
      <c r="Q67" s="28"/>
      <c r="R67" s="25"/>
    </row>
    <row r="68" spans="2:18">
      <c r="B68" s="24"/>
      <c r="C68" s="28"/>
      <c r="D68" s="56"/>
      <c r="E68" s="28"/>
      <c r="F68" s="28"/>
      <c r="G68" s="28"/>
      <c r="H68" s="57"/>
      <c r="I68" s="28"/>
      <c r="J68" s="56"/>
      <c r="K68" s="28"/>
      <c r="L68" s="28"/>
      <c r="M68" s="28"/>
      <c r="N68" s="28"/>
      <c r="O68" s="28"/>
      <c r="P68" s="57"/>
      <c r="Q68" s="28"/>
      <c r="R68" s="25"/>
    </row>
    <row r="69" spans="2:18" s="1" customFormat="1" ht="15">
      <c r="B69" s="38"/>
      <c r="C69" s="39"/>
      <c r="D69" s="58" t="s">
        <v>62</v>
      </c>
      <c r="E69" s="59"/>
      <c r="F69" s="59"/>
      <c r="G69" s="60" t="s">
        <v>63</v>
      </c>
      <c r="H69" s="61"/>
      <c r="I69" s="39"/>
      <c r="J69" s="58" t="s">
        <v>62</v>
      </c>
      <c r="K69" s="59"/>
      <c r="L69" s="59"/>
      <c r="M69" s="59"/>
      <c r="N69" s="60" t="s">
        <v>63</v>
      </c>
      <c r="O69" s="59"/>
      <c r="P69" s="61"/>
      <c r="Q69" s="39"/>
      <c r="R69" s="40"/>
    </row>
    <row r="70" spans="2:18" s="1" customFormat="1" ht="14.45" customHeight="1"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4"/>
    </row>
    <row r="74" spans="2:18" s="1" customFormat="1" ht="6.95" customHeight="1"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7"/>
    </row>
    <row r="75" spans="2:18" s="1" customFormat="1" ht="36.950000000000003" customHeight="1">
      <c r="B75" s="38"/>
      <c r="C75" s="218" t="s">
        <v>134</v>
      </c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40"/>
    </row>
    <row r="76" spans="2:18" s="1" customFormat="1" ht="6.95" customHeigh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40"/>
    </row>
    <row r="77" spans="2:18" s="1" customFormat="1" ht="30" customHeight="1">
      <c r="B77" s="38"/>
      <c r="C77" s="32" t="s">
        <v>19</v>
      </c>
      <c r="D77" s="39"/>
      <c r="E77" s="39"/>
      <c r="F77" s="282" t="str">
        <f>F6</f>
        <v>SOU opravárenské Králíky - dokončení rekonstrukce DM</v>
      </c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39"/>
      <c r="R77" s="40"/>
    </row>
    <row r="78" spans="2:18" s="1" customFormat="1" ht="36.950000000000003" customHeight="1">
      <c r="B78" s="38"/>
      <c r="C78" s="72" t="s">
        <v>128</v>
      </c>
      <c r="D78" s="39"/>
      <c r="E78" s="39"/>
      <c r="F78" s="220" t="str">
        <f>F7</f>
        <v>C - Profese - zdravotechnika</v>
      </c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39"/>
      <c r="R78" s="40"/>
    </row>
    <row r="79" spans="2:18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</row>
    <row r="80" spans="2:18" s="1" customFormat="1" ht="18" customHeight="1">
      <c r="B80" s="38"/>
      <c r="C80" s="32" t="s">
        <v>25</v>
      </c>
      <c r="D80" s="39"/>
      <c r="E80" s="39"/>
      <c r="F80" s="30" t="str">
        <f>F9</f>
        <v>Králíky Předměstí čp.429</v>
      </c>
      <c r="G80" s="39"/>
      <c r="H80" s="39"/>
      <c r="I80" s="39"/>
      <c r="J80" s="39"/>
      <c r="K80" s="32" t="s">
        <v>27</v>
      </c>
      <c r="L80" s="39"/>
      <c r="M80" s="284" t="str">
        <f>IF(O9="","",O9)</f>
        <v>31. 10. 2017</v>
      </c>
      <c r="N80" s="284"/>
      <c r="O80" s="284"/>
      <c r="P80" s="284"/>
      <c r="Q80" s="39"/>
      <c r="R80" s="40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5">
      <c r="B82" s="38"/>
      <c r="C82" s="32" t="s">
        <v>31</v>
      </c>
      <c r="D82" s="39"/>
      <c r="E82" s="39"/>
      <c r="F82" s="30" t="str">
        <f>E12</f>
        <v>Pardubický kraj</v>
      </c>
      <c r="G82" s="39"/>
      <c r="H82" s="39"/>
      <c r="I82" s="39"/>
      <c r="J82" s="39"/>
      <c r="K82" s="32" t="s">
        <v>39</v>
      </c>
      <c r="L82" s="39"/>
      <c r="M82" s="238" t="str">
        <f>E18</f>
        <v>Ing. Pavel Švestka</v>
      </c>
      <c r="N82" s="238"/>
      <c r="O82" s="238"/>
      <c r="P82" s="238"/>
      <c r="Q82" s="238"/>
      <c r="R82" s="40"/>
    </row>
    <row r="83" spans="2:47" s="1" customFormat="1" ht="14.45" customHeight="1">
      <c r="B83" s="38"/>
      <c r="C83" s="32" t="s">
        <v>37</v>
      </c>
      <c r="D83" s="39"/>
      <c r="E83" s="39"/>
      <c r="F83" s="30" t="str">
        <f>IF(E15="","",E15)</f>
        <v>Vyplň údaj</v>
      </c>
      <c r="G83" s="39"/>
      <c r="H83" s="39"/>
      <c r="I83" s="39"/>
      <c r="J83" s="39"/>
      <c r="K83" s="32" t="s">
        <v>43</v>
      </c>
      <c r="L83" s="39"/>
      <c r="M83" s="238" t="str">
        <f>E21</f>
        <v xml:space="preserve"> </v>
      </c>
      <c r="N83" s="238"/>
      <c r="O83" s="238"/>
      <c r="P83" s="238"/>
      <c r="Q83" s="238"/>
      <c r="R83" s="40"/>
    </row>
    <row r="84" spans="2:47" s="1" customFormat="1" ht="10.3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40"/>
    </row>
    <row r="85" spans="2:47" s="1" customFormat="1" ht="29.25" customHeight="1">
      <c r="B85" s="38"/>
      <c r="C85" s="293" t="s">
        <v>135</v>
      </c>
      <c r="D85" s="294"/>
      <c r="E85" s="294"/>
      <c r="F85" s="294"/>
      <c r="G85" s="294"/>
      <c r="H85" s="117"/>
      <c r="I85" s="117"/>
      <c r="J85" s="117"/>
      <c r="K85" s="117"/>
      <c r="L85" s="117"/>
      <c r="M85" s="117"/>
      <c r="N85" s="293" t="s">
        <v>136</v>
      </c>
      <c r="O85" s="294"/>
      <c r="P85" s="294"/>
      <c r="Q85" s="294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125" t="s">
        <v>137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02">
        <f>N126</f>
        <v>0</v>
      </c>
      <c r="O87" s="291"/>
      <c r="P87" s="291"/>
      <c r="Q87" s="291"/>
      <c r="R87" s="40"/>
      <c r="AU87" s="20" t="s">
        <v>138</v>
      </c>
    </row>
    <row r="88" spans="2:47" s="6" customFormat="1" ht="24.95" customHeight="1">
      <c r="B88" s="126"/>
      <c r="C88" s="127"/>
      <c r="D88" s="128" t="s">
        <v>139</v>
      </c>
      <c r="E88" s="127"/>
      <c r="F88" s="127"/>
      <c r="G88" s="127"/>
      <c r="H88" s="127"/>
      <c r="I88" s="127"/>
      <c r="J88" s="127"/>
      <c r="K88" s="127"/>
      <c r="L88" s="127"/>
      <c r="M88" s="127"/>
      <c r="N88" s="262">
        <f>N127</f>
        <v>0</v>
      </c>
      <c r="O88" s="290"/>
      <c r="P88" s="290"/>
      <c r="Q88" s="290"/>
      <c r="R88" s="129"/>
    </row>
    <row r="89" spans="2:47" s="7" customFormat="1" ht="19.899999999999999" customHeight="1">
      <c r="B89" s="130"/>
      <c r="C89" s="131"/>
      <c r="D89" s="105" t="s">
        <v>140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09">
        <f>N128</f>
        <v>0</v>
      </c>
      <c r="O89" s="289"/>
      <c r="P89" s="289"/>
      <c r="Q89" s="289"/>
      <c r="R89" s="132"/>
    </row>
    <row r="90" spans="2:47" s="7" customFormat="1" ht="19.899999999999999" customHeight="1">
      <c r="B90" s="130"/>
      <c r="C90" s="131"/>
      <c r="D90" s="105" t="s">
        <v>146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09">
        <f>N135</f>
        <v>0</v>
      </c>
      <c r="O90" s="289"/>
      <c r="P90" s="289"/>
      <c r="Q90" s="289"/>
      <c r="R90" s="132"/>
    </row>
    <row r="91" spans="2:47" s="7" customFormat="1" ht="19.899999999999999" customHeight="1">
      <c r="B91" s="130"/>
      <c r="C91" s="131"/>
      <c r="D91" s="105" t="s">
        <v>147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09">
        <f>N146</f>
        <v>0</v>
      </c>
      <c r="O91" s="289"/>
      <c r="P91" s="289"/>
      <c r="Q91" s="289"/>
      <c r="R91" s="132"/>
    </row>
    <row r="92" spans="2:47" s="7" customFormat="1" ht="19.899999999999999" customHeight="1">
      <c r="B92" s="130"/>
      <c r="C92" s="131"/>
      <c r="D92" s="105" t="s">
        <v>148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09">
        <f>N150</f>
        <v>0</v>
      </c>
      <c r="O92" s="289"/>
      <c r="P92" s="289"/>
      <c r="Q92" s="289"/>
      <c r="R92" s="132"/>
    </row>
    <row r="93" spans="2:47" s="6" customFormat="1" ht="24.95" customHeight="1">
      <c r="B93" s="126"/>
      <c r="C93" s="127"/>
      <c r="D93" s="128" t="s">
        <v>150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62">
        <f>N152</f>
        <v>0</v>
      </c>
      <c r="O93" s="290"/>
      <c r="P93" s="290"/>
      <c r="Q93" s="290"/>
      <c r="R93" s="129"/>
    </row>
    <row r="94" spans="2:47" s="7" customFormat="1" ht="19.899999999999999" customHeight="1">
      <c r="B94" s="130"/>
      <c r="C94" s="131"/>
      <c r="D94" s="105" t="s">
        <v>1109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09">
        <f>N153</f>
        <v>0</v>
      </c>
      <c r="O94" s="289"/>
      <c r="P94" s="289"/>
      <c r="Q94" s="289"/>
      <c r="R94" s="132"/>
    </row>
    <row r="95" spans="2:47" s="7" customFormat="1" ht="19.899999999999999" customHeight="1">
      <c r="B95" s="130"/>
      <c r="C95" s="131"/>
      <c r="D95" s="105" t="s">
        <v>1110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09">
        <f>N170</f>
        <v>0</v>
      </c>
      <c r="O95" s="289"/>
      <c r="P95" s="289"/>
      <c r="Q95" s="289"/>
      <c r="R95" s="132"/>
    </row>
    <row r="96" spans="2:47" s="7" customFormat="1" ht="19.899999999999999" customHeight="1">
      <c r="B96" s="130"/>
      <c r="C96" s="131"/>
      <c r="D96" s="105" t="s">
        <v>1111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09">
        <f>N187</f>
        <v>0</v>
      </c>
      <c r="O96" s="289"/>
      <c r="P96" s="289"/>
      <c r="Q96" s="289"/>
      <c r="R96" s="132"/>
    </row>
    <row r="97" spans="2:65" s="7" customFormat="1" ht="19.899999999999999" customHeight="1">
      <c r="B97" s="130"/>
      <c r="C97" s="131"/>
      <c r="D97" s="105" t="s">
        <v>1112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09">
        <f>N189</f>
        <v>0</v>
      </c>
      <c r="O97" s="289"/>
      <c r="P97" s="289"/>
      <c r="Q97" s="289"/>
      <c r="R97" s="132"/>
    </row>
    <row r="98" spans="2:65" s="7" customFormat="1" ht="19.899999999999999" customHeight="1">
      <c r="B98" s="130"/>
      <c r="C98" s="131"/>
      <c r="D98" s="105" t="s">
        <v>1113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09">
        <f>N210</f>
        <v>0</v>
      </c>
      <c r="O98" s="289"/>
      <c r="P98" s="289"/>
      <c r="Q98" s="289"/>
      <c r="R98" s="132"/>
    </row>
    <row r="99" spans="2:65" s="6" customFormat="1" ht="24.95" customHeight="1">
      <c r="B99" s="126"/>
      <c r="C99" s="127"/>
      <c r="D99" s="128" t="s">
        <v>1114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62">
        <f>N213</f>
        <v>0</v>
      </c>
      <c r="O99" s="290"/>
      <c r="P99" s="290"/>
      <c r="Q99" s="290"/>
      <c r="R99" s="129"/>
    </row>
    <row r="100" spans="2:65" s="1" customFormat="1" ht="21.7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40"/>
    </row>
    <row r="101" spans="2:65" s="1" customFormat="1" ht="29.25" customHeight="1">
      <c r="B101" s="38"/>
      <c r="C101" s="125" t="s">
        <v>165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291">
        <f>ROUND(N102+N103+N104+N105+N106+N107,2)</f>
        <v>0</v>
      </c>
      <c r="O101" s="292"/>
      <c r="P101" s="292"/>
      <c r="Q101" s="292"/>
      <c r="R101" s="40"/>
      <c r="T101" s="133"/>
      <c r="U101" s="134" t="s">
        <v>50</v>
      </c>
    </row>
    <row r="102" spans="2:65" s="1" customFormat="1" ht="18" customHeight="1">
      <c r="B102" s="135"/>
      <c r="C102" s="136"/>
      <c r="D102" s="206" t="s">
        <v>166</v>
      </c>
      <c r="E102" s="288"/>
      <c r="F102" s="288"/>
      <c r="G102" s="288"/>
      <c r="H102" s="288"/>
      <c r="I102" s="136"/>
      <c r="J102" s="136"/>
      <c r="K102" s="136"/>
      <c r="L102" s="136"/>
      <c r="M102" s="136"/>
      <c r="N102" s="208">
        <f>ROUND(N87*T102,2)</f>
        <v>0</v>
      </c>
      <c r="O102" s="280"/>
      <c r="P102" s="280"/>
      <c r="Q102" s="280"/>
      <c r="R102" s="138"/>
      <c r="S102" s="136"/>
      <c r="T102" s="139"/>
      <c r="U102" s="140" t="s">
        <v>51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167</v>
      </c>
      <c r="AZ102" s="141"/>
      <c r="BA102" s="141"/>
      <c r="BB102" s="141"/>
      <c r="BC102" s="141"/>
      <c r="BD102" s="141"/>
      <c r="BE102" s="143">
        <f t="shared" ref="BE102:BE107" si="0">IF(U102="základní",N102,0)</f>
        <v>0</v>
      </c>
      <c r="BF102" s="143">
        <f t="shared" ref="BF102:BF107" si="1">IF(U102="snížená",N102,0)</f>
        <v>0</v>
      </c>
      <c r="BG102" s="143">
        <f t="shared" ref="BG102:BG107" si="2">IF(U102="zákl. přenesená",N102,0)</f>
        <v>0</v>
      </c>
      <c r="BH102" s="143">
        <f t="shared" ref="BH102:BH107" si="3">IF(U102="sníž. přenesená",N102,0)</f>
        <v>0</v>
      </c>
      <c r="BI102" s="143">
        <f t="shared" ref="BI102:BI107" si="4">IF(U102="nulová",N102,0)</f>
        <v>0</v>
      </c>
      <c r="BJ102" s="142" t="s">
        <v>94</v>
      </c>
      <c r="BK102" s="141"/>
      <c r="BL102" s="141"/>
      <c r="BM102" s="141"/>
    </row>
    <row r="103" spans="2:65" s="1" customFormat="1" ht="18" customHeight="1">
      <c r="B103" s="135"/>
      <c r="C103" s="136"/>
      <c r="D103" s="206" t="s">
        <v>168</v>
      </c>
      <c r="E103" s="288"/>
      <c r="F103" s="288"/>
      <c r="G103" s="288"/>
      <c r="H103" s="288"/>
      <c r="I103" s="136"/>
      <c r="J103" s="136"/>
      <c r="K103" s="136"/>
      <c r="L103" s="136"/>
      <c r="M103" s="136"/>
      <c r="N103" s="208">
        <f>ROUND(N87*T103,2)</f>
        <v>0</v>
      </c>
      <c r="O103" s="280"/>
      <c r="P103" s="280"/>
      <c r="Q103" s="280"/>
      <c r="R103" s="138"/>
      <c r="S103" s="136"/>
      <c r="T103" s="139"/>
      <c r="U103" s="140" t="s">
        <v>51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2" t="s">
        <v>167</v>
      </c>
      <c r="AZ103" s="141"/>
      <c r="BA103" s="141"/>
      <c r="BB103" s="141"/>
      <c r="BC103" s="141"/>
      <c r="BD103" s="141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94</v>
      </c>
      <c r="BK103" s="141"/>
      <c r="BL103" s="141"/>
      <c r="BM103" s="141"/>
    </row>
    <row r="104" spans="2:65" s="1" customFormat="1" ht="18" customHeight="1">
      <c r="B104" s="135"/>
      <c r="C104" s="136"/>
      <c r="D104" s="206" t="s">
        <v>169</v>
      </c>
      <c r="E104" s="288"/>
      <c r="F104" s="288"/>
      <c r="G104" s="288"/>
      <c r="H104" s="288"/>
      <c r="I104" s="136"/>
      <c r="J104" s="136"/>
      <c r="K104" s="136"/>
      <c r="L104" s="136"/>
      <c r="M104" s="136"/>
      <c r="N104" s="208">
        <f>ROUND(N87*T104,2)</f>
        <v>0</v>
      </c>
      <c r="O104" s="280"/>
      <c r="P104" s="280"/>
      <c r="Q104" s="280"/>
      <c r="R104" s="138"/>
      <c r="S104" s="136"/>
      <c r="T104" s="139"/>
      <c r="U104" s="140" t="s">
        <v>51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2" t="s">
        <v>167</v>
      </c>
      <c r="AZ104" s="141"/>
      <c r="BA104" s="141"/>
      <c r="BB104" s="141"/>
      <c r="BC104" s="141"/>
      <c r="BD104" s="141"/>
      <c r="BE104" s="143">
        <f t="shared" si="0"/>
        <v>0</v>
      </c>
      <c r="BF104" s="143">
        <f t="shared" si="1"/>
        <v>0</v>
      </c>
      <c r="BG104" s="143">
        <f t="shared" si="2"/>
        <v>0</v>
      </c>
      <c r="BH104" s="143">
        <f t="shared" si="3"/>
        <v>0</v>
      </c>
      <c r="BI104" s="143">
        <f t="shared" si="4"/>
        <v>0</v>
      </c>
      <c r="BJ104" s="142" t="s">
        <v>94</v>
      </c>
      <c r="BK104" s="141"/>
      <c r="BL104" s="141"/>
      <c r="BM104" s="141"/>
    </row>
    <row r="105" spans="2:65" s="1" customFormat="1" ht="18" customHeight="1">
      <c r="B105" s="135"/>
      <c r="C105" s="136"/>
      <c r="D105" s="206" t="s">
        <v>170</v>
      </c>
      <c r="E105" s="288"/>
      <c r="F105" s="288"/>
      <c r="G105" s="288"/>
      <c r="H105" s="288"/>
      <c r="I105" s="136"/>
      <c r="J105" s="136"/>
      <c r="K105" s="136"/>
      <c r="L105" s="136"/>
      <c r="M105" s="136"/>
      <c r="N105" s="208">
        <f>ROUND(N87*T105,2)</f>
        <v>0</v>
      </c>
      <c r="O105" s="280"/>
      <c r="P105" s="280"/>
      <c r="Q105" s="280"/>
      <c r="R105" s="138"/>
      <c r="S105" s="136"/>
      <c r="T105" s="139"/>
      <c r="U105" s="140" t="s">
        <v>51</v>
      </c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2" t="s">
        <v>167</v>
      </c>
      <c r="AZ105" s="141"/>
      <c r="BA105" s="141"/>
      <c r="BB105" s="141"/>
      <c r="BC105" s="141"/>
      <c r="BD105" s="141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94</v>
      </c>
      <c r="BK105" s="141"/>
      <c r="BL105" s="141"/>
      <c r="BM105" s="141"/>
    </row>
    <row r="106" spans="2:65" s="1" customFormat="1" ht="18" customHeight="1">
      <c r="B106" s="135"/>
      <c r="C106" s="136"/>
      <c r="D106" s="206" t="s">
        <v>171</v>
      </c>
      <c r="E106" s="288"/>
      <c r="F106" s="288"/>
      <c r="G106" s="288"/>
      <c r="H106" s="288"/>
      <c r="I106" s="136"/>
      <c r="J106" s="136"/>
      <c r="K106" s="136"/>
      <c r="L106" s="136"/>
      <c r="M106" s="136"/>
      <c r="N106" s="208">
        <f>ROUND(N87*T106,2)</f>
        <v>0</v>
      </c>
      <c r="O106" s="280"/>
      <c r="P106" s="280"/>
      <c r="Q106" s="280"/>
      <c r="R106" s="138"/>
      <c r="S106" s="136"/>
      <c r="T106" s="139"/>
      <c r="U106" s="140" t="s">
        <v>51</v>
      </c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2" t="s">
        <v>167</v>
      </c>
      <c r="AZ106" s="141"/>
      <c r="BA106" s="141"/>
      <c r="BB106" s="141"/>
      <c r="BC106" s="141"/>
      <c r="BD106" s="141"/>
      <c r="BE106" s="143">
        <f t="shared" si="0"/>
        <v>0</v>
      </c>
      <c r="BF106" s="143">
        <f t="shared" si="1"/>
        <v>0</v>
      </c>
      <c r="BG106" s="143">
        <f t="shared" si="2"/>
        <v>0</v>
      </c>
      <c r="BH106" s="143">
        <f t="shared" si="3"/>
        <v>0</v>
      </c>
      <c r="BI106" s="143">
        <f t="shared" si="4"/>
        <v>0</v>
      </c>
      <c r="BJ106" s="142" t="s">
        <v>94</v>
      </c>
      <c r="BK106" s="141"/>
      <c r="BL106" s="141"/>
      <c r="BM106" s="141"/>
    </row>
    <row r="107" spans="2:65" s="1" customFormat="1" ht="18" customHeight="1">
      <c r="B107" s="135"/>
      <c r="C107" s="136"/>
      <c r="D107" s="137" t="s">
        <v>172</v>
      </c>
      <c r="E107" s="136"/>
      <c r="F107" s="136"/>
      <c r="G107" s="136"/>
      <c r="H107" s="136"/>
      <c r="I107" s="136"/>
      <c r="J107" s="136"/>
      <c r="K107" s="136"/>
      <c r="L107" s="136"/>
      <c r="M107" s="136"/>
      <c r="N107" s="208">
        <f>ROUND(N87*T107,2)</f>
        <v>0</v>
      </c>
      <c r="O107" s="280"/>
      <c r="P107" s="280"/>
      <c r="Q107" s="280"/>
      <c r="R107" s="138"/>
      <c r="S107" s="136"/>
      <c r="T107" s="144"/>
      <c r="U107" s="145" t="s">
        <v>51</v>
      </c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2" t="s">
        <v>173</v>
      </c>
      <c r="AZ107" s="141"/>
      <c r="BA107" s="141"/>
      <c r="BB107" s="141"/>
      <c r="BC107" s="141"/>
      <c r="BD107" s="141"/>
      <c r="BE107" s="143">
        <f t="shared" si="0"/>
        <v>0</v>
      </c>
      <c r="BF107" s="143">
        <f t="shared" si="1"/>
        <v>0</v>
      </c>
      <c r="BG107" s="143">
        <f t="shared" si="2"/>
        <v>0</v>
      </c>
      <c r="BH107" s="143">
        <f t="shared" si="3"/>
        <v>0</v>
      </c>
      <c r="BI107" s="143">
        <f t="shared" si="4"/>
        <v>0</v>
      </c>
      <c r="BJ107" s="142" t="s">
        <v>94</v>
      </c>
      <c r="BK107" s="141"/>
      <c r="BL107" s="141"/>
      <c r="BM107" s="141"/>
    </row>
    <row r="108" spans="2:65" s="1" customFormat="1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</row>
    <row r="109" spans="2:65" s="1" customFormat="1" ht="29.25" customHeight="1">
      <c r="B109" s="38"/>
      <c r="C109" s="116" t="s">
        <v>120</v>
      </c>
      <c r="D109" s="117"/>
      <c r="E109" s="117"/>
      <c r="F109" s="117"/>
      <c r="G109" s="117"/>
      <c r="H109" s="117"/>
      <c r="I109" s="117"/>
      <c r="J109" s="117"/>
      <c r="K109" s="117"/>
      <c r="L109" s="203">
        <f>ROUND(SUM(N87+N101),2)</f>
        <v>0</v>
      </c>
      <c r="M109" s="203"/>
      <c r="N109" s="203"/>
      <c r="O109" s="203"/>
      <c r="P109" s="203"/>
      <c r="Q109" s="203"/>
      <c r="R109" s="40"/>
    </row>
    <row r="110" spans="2:65" s="1" customFormat="1" ht="6.95" customHeight="1"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4"/>
    </row>
    <row r="114" spans="2:63" s="1" customFormat="1" ht="6.95" customHeight="1"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7"/>
    </row>
    <row r="115" spans="2:63" s="1" customFormat="1" ht="36.950000000000003" customHeight="1">
      <c r="B115" s="38"/>
      <c r="C115" s="218" t="s">
        <v>174</v>
      </c>
      <c r="D115" s="281"/>
      <c r="E115" s="281"/>
      <c r="F115" s="281"/>
      <c r="G115" s="281"/>
      <c r="H115" s="281"/>
      <c r="I115" s="281"/>
      <c r="J115" s="281"/>
      <c r="K115" s="281"/>
      <c r="L115" s="281"/>
      <c r="M115" s="281"/>
      <c r="N115" s="281"/>
      <c r="O115" s="281"/>
      <c r="P115" s="281"/>
      <c r="Q115" s="281"/>
      <c r="R115" s="40"/>
    </row>
    <row r="116" spans="2:63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3" s="1" customFormat="1" ht="30" customHeight="1">
      <c r="B117" s="38"/>
      <c r="C117" s="32" t="s">
        <v>19</v>
      </c>
      <c r="D117" s="39"/>
      <c r="E117" s="39"/>
      <c r="F117" s="282" t="str">
        <f>F6</f>
        <v>SOU opravárenské Králíky - dokončení rekonstrukce DM</v>
      </c>
      <c r="G117" s="283"/>
      <c r="H117" s="283"/>
      <c r="I117" s="283"/>
      <c r="J117" s="283"/>
      <c r="K117" s="283"/>
      <c r="L117" s="283"/>
      <c r="M117" s="283"/>
      <c r="N117" s="283"/>
      <c r="O117" s="283"/>
      <c r="P117" s="283"/>
      <c r="Q117" s="39"/>
      <c r="R117" s="40"/>
    </row>
    <row r="118" spans="2:63" s="1" customFormat="1" ht="36.950000000000003" customHeight="1">
      <c r="B118" s="38"/>
      <c r="C118" s="72" t="s">
        <v>128</v>
      </c>
      <c r="D118" s="39"/>
      <c r="E118" s="39"/>
      <c r="F118" s="220" t="str">
        <f>F7</f>
        <v>C - Profese - zdravotechnika</v>
      </c>
      <c r="G118" s="281"/>
      <c r="H118" s="281"/>
      <c r="I118" s="281"/>
      <c r="J118" s="281"/>
      <c r="K118" s="281"/>
      <c r="L118" s="281"/>
      <c r="M118" s="281"/>
      <c r="N118" s="281"/>
      <c r="O118" s="281"/>
      <c r="P118" s="281"/>
      <c r="Q118" s="39"/>
      <c r="R118" s="40"/>
    </row>
    <row r="119" spans="2:63" s="1" customFormat="1" ht="6.9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3" s="1" customFormat="1" ht="18" customHeight="1">
      <c r="B120" s="38"/>
      <c r="C120" s="32" t="s">
        <v>25</v>
      </c>
      <c r="D120" s="39"/>
      <c r="E120" s="39"/>
      <c r="F120" s="30" t="str">
        <f>F9</f>
        <v>Králíky Předměstí čp.429</v>
      </c>
      <c r="G120" s="39"/>
      <c r="H120" s="39"/>
      <c r="I120" s="39"/>
      <c r="J120" s="39"/>
      <c r="K120" s="32" t="s">
        <v>27</v>
      </c>
      <c r="L120" s="39"/>
      <c r="M120" s="284" t="str">
        <f>IF(O9="","",O9)</f>
        <v>31. 10. 2017</v>
      </c>
      <c r="N120" s="284"/>
      <c r="O120" s="284"/>
      <c r="P120" s="284"/>
      <c r="Q120" s="39"/>
      <c r="R120" s="40"/>
    </row>
    <row r="121" spans="2:63" s="1" customFormat="1" ht="6.9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3" s="1" customFormat="1" ht="15">
      <c r="B122" s="38"/>
      <c r="C122" s="32" t="s">
        <v>31</v>
      </c>
      <c r="D122" s="39"/>
      <c r="E122" s="39"/>
      <c r="F122" s="30" t="str">
        <f>E12</f>
        <v>Pardubický kraj</v>
      </c>
      <c r="G122" s="39"/>
      <c r="H122" s="39"/>
      <c r="I122" s="39"/>
      <c r="J122" s="39"/>
      <c r="K122" s="32" t="s">
        <v>39</v>
      </c>
      <c r="L122" s="39"/>
      <c r="M122" s="238" t="str">
        <f>E18</f>
        <v>Ing. Pavel Švestka</v>
      </c>
      <c r="N122" s="238"/>
      <c r="O122" s="238"/>
      <c r="P122" s="238"/>
      <c r="Q122" s="238"/>
      <c r="R122" s="40"/>
    </row>
    <row r="123" spans="2:63" s="1" customFormat="1" ht="14.45" customHeight="1">
      <c r="B123" s="38"/>
      <c r="C123" s="32" t="s">
        <v>37</v>
      </c>
      <c r="D123" s="39"/>
      <c r="E123" s="39"/>
      <c r="F123" s="30" t="str">
        <f>IF(E15="","",E15)</f>
        <v>Vyplň údaj</v>
      </c>
      <c r="G123" s="39"/>
      <c r="H123" s="39"/>
      <c r="I123" s="39"/>
      <c r="J123" s="39"/>
      <c r="K123" s="32" t="s">
        <v>43</v>
      </c>
      <c r="L123" s="39"/>
      <c r="M123" s="238" t="str">
        <f>E21</f>
        <v xml:space="preserve"> </v>
      </c>
      <c r="N123" s="238"/>
      <c r="O123" s="238"/>
      <c r="P123" s="238"/>
      <c r="Q123" s="238"/>
      <c r="R123" s="40"/>
    </row>
    <row r="124" spans="2:63" s="1" customFormat="1" ht="10.3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63" s="8" customFormat="1" ht="29.25" customHeight="1">
      <c r="B125" s="146"/>
      <c r="C125" s="147" t="s">
        <v>175</v>
      </c>
      <c r="D125" s="148" t="s">
        <v>176</v>
      </c>
      <c r="E125" s="148" t="s">
        <v>68</v>
      </c>
      <c r="F125" s="285" t="s">
        <v>177</v>
      </c>
      <c r="G125" s="285"/>
      <c r="H125" s="285"/>
      <c r="I125" s="285"/>
      <c r="J125" s="148" t="s">
        <v>178</v>
      </c>
      <c r="K125" s="148" t="s">
        <v>179</v>
      </c>
      <c r="L125" s="286" t="s">
        <v>180</v>
      </c>
      <c r="M125" s="286"/>
      <c r="N125" s="285" t="s">
        <v>136</v>
      </c>
      <c r="O125" s="285"/>
      <c r="P125" s="285"/>
      <c r="Q125" s="287"/>
      <c r="R125" s="149"/>
      <c r="T125" s="79" t="s">
        <v>181</v>
      </c>
      <c r="U125" s="80" t="s">
        <v>50</v>
      </c>
      <c r="V125" s="80" t="s">
        <v>182</v>
      </c>
      <c r="W125" s="80" t="s">
        <v>183</v>
      </c>
      <c r="X125" s="80" t="s">
        <v>184</v>
      </c>
      <c r="Y125" s="80" t="s">
        <v>185</v>
      </c>
      <c r="Z125" s="80" t="s">
        <v>186</v>
      </c>
      <c r="AA125" s="81" t="s">
        <v>187</v>
      </c>
    </row>
    <row r="126" spans="2:63" s="1" customFormat="1" ht="29.25" customHeight="1">
      <c r="B126" s="38"/>
      <c r="C126" s="83" t="s">
        <v>133</v>
      </c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259">
        <f>BK126</f>
        <v>0</v>
      </c>
      <c r="O126" s="260"/>
      <c r="P126" s="260"/>
      <c r="Q126" s="260"/>
      <c r="R126" s="40"/>
      <c r="T126" s="82"/>
      <c r="U126" s="54"/>
      <c r="V126" s="54"/>
      <c r="W126" s="150">
        <f>W127+W152+W213+W215</f>
        <v>0</v>
      </c>
      <c r="X126" s="54"/>
      <c r="Y126" s="150">
        <f>Y127+Y152+Y213+Y215</f>
        <v>1.4422300000000001</v>
      </c>
      <c r="Z126" s="54"/>
      <c r="AA126" s="151">
        <f>AA127+AA152+AA213+AA215</f>
        <v>2.6484999999999999</v>
      </c>
      <c r="AT126" s="20" t="s">
        <v>85</v>
      </c>
      <c r="AU126" s="20" t="s">
        <v>138</v>
      </c>
      <c r="BK126" s="152">
        <f>BK127+BK152+BK213+BK215</f>
        <v>0</v>
      </c>
    </row>
    <row r="127" spans="2:63" s="9" customFormat="1" ht="37.35" customHeight="1">
      <c r="B127" s="153"/>
      <c r="C127" s="154"/>
      <c r="D127" s="155" t="s">
        <v>139</v>
      </c>
      <c r="E127" s="155"/>
      <c r="F127" s="155"/>
      <c r="G127" s="155"/>
      <c r="H127" s="155"/>
      <c r="I127" s="155"/>
      <c r="J127" s="155"/>
      <c r="K127" s="155"/>
      <c r="L127" s="155"/>
      <c r="M127" s="155"/>
      <c r="N127" s="261">
        <f>BK127</f>
        <v>0</v>
      </c>
      <c r="O127" s="262"/>
      <c r="P127" s="262"/>
      <c r="Q127" s="262"/>
      <c r="R127" s="156"/>
      <c r="T127" s="157"/>
      <c r="U127" s="154"/>
      <c r="V127" s="154"/>
      <c r="W127" s="158">
        <f>W128+W135+W146+W150</f>
        <v>0</v>
      </c>
      <c r="X127" s="154"/>
      <c r="Y127" s="158">
        <f>Y128+Y135+Y146+Y150</f>
        <v>0.8</v>
      </c>
      <c r="Z127" s="154"/>
      <c r="AA127" s="159">
        <f>AA128+AA135+AA146+AA150</f>
        <v>2.4</v>
      </c>
      <c r="AR127" s="160" t="s">
        <v>94</v>
      </c>
      <c r="AT127" s="161" t="s">
        <v>85</v>
      </c>
      <c r="AU127" s="161" t="s">
        <v>86</v>
      </c>
      <c r="AY127" s="160" t="s">
        <v>188</v>
      </c>
      <c r="BK127" s="162">
        <f>BK128+BK135+BK146+BK150</f>
        <v>0</v>
      </c>
    </row>
    <row r="128" spans="2:63" s="9" customFormat="1" ht="19.899999999999999" customHeight="1">
      <c r="B128" s="153"/>
      <c r="C128" s="154"/>
      <c r="D128" s="163" t="s">
        <v>140</v>
      </c>
      <c r="E128" s="163"/>
      <c r="F128" s="163"/>
      <c r="G128" s="163"/>
      <c r="H128" s="163"/>
      <c r="I128" s="163"/>
      <c r="J128" s="163"/>
      <c r="K128" s="163"/>
      <c r="L128" s="163"/>
      <c r="M128" s="163"/>
      <c r="N128" s="252">
        <f>BK128</f>
        <v>0</v>
      </c>
      <c r="O128" s="253"/>
      <c r="P128" s="253"/>
      <c r="Q128" s="253"/>
      <c r="R128" s="156"/>
      <c r="T128" s="157"/>
      <c r="U128" s="154"/>
      <c r="V128" s="154"/>
      <c r="W128" s="158">
        <f>SUM(W129:W134)</f>
        <v>0</v>
      </c>
      <c r="X128" s="154"/>
      <c r="Y128" s="158">
        <f>SUM(Y129:Y134)</f>
        <v>0.8</v>
      </c>
      <c r="Z128" s="154"/>
      <c r="AA128" s="159">
        <f>SUM(AA129:AA134)</f>
        <v>0</v>
      </c>
      <c r="AR128" s="160" t="s">
        <v>94</v>
      </c>
      <c r="AT128" s="161" t="s">
        <v>85</v>
      </c>
      <c r="AU128" s="161" t="s">
        <v>94</v>
      </c>
      <c r="AY128" s="160" t="s">
        <v>188</v>
      </c>
      <c r="BK128" s="162">
        <f>SUM(BK129:BK134)</f>
        <v>0</v>
      </c>
    </row>
    <row r="129" spans="2:65" s="1" customFormat="1" ht="31.5" customHeight="1">
      <c r="B129" s="135"/>
      <c r="C129" s="164" t="s">
        <v>94</v>
      </c>
      <c r="D129" s="164" t="s">
        <v>189</v>
      </c>
      <c r="E129" s="165" t="s">
        <v>190</v>
      </c>
      <c r="F129" s="256" t="s">
        <v>191</v>
      </c>
      <c r="G129" s="256"/>
      <c r="H129" s="256"/>
      <c r="I129" s="256"/>
      <c r="J129" s="166" t="s">
        <v>192</v>
      </c>
      <c r="K129" s="167">
        <v>1</v>
      </c>
      <c r="L129" s="257">
        <v>0</v>
      </c>
      <c r="M129" s="257"/>
      <c r="N129" s="258">
        <f t="shared" ref="N129:N134" si="5">ROUND(L129*K129,2)</f>
        <v>0</v>
      </c>
      <c r="O129" s="258"/>
      <c r="P129" s="258"/>
      <c r="Q129" s="258"/>
      <c r="R129" s="138"/>
      <c r="T129" s="168" t="s">
        <v>5</v>
      </c>
      <c r="U129" s="47" t="s">
        <v>51</v>
      </c>
      <c r="V129" s="39"/>
      <c r="W129" s="169">
        <f t="shared" ref="W129:W134" si="6">V129*K129</f>
        <v>0</v>
      </c>
      <c r="X129" s="169">
        <v>0</v>
      </c>
      <c r="Y129" s="169">
        <f t="shared" ref="Y129:Y134" si="7">X129*K129</f>
        <v>0</v>
      </c>
      <c r="Z129" s="169">
        <v>0</v>
      </c>
      <c r="AA129" s="170">
        <f t="shared" ref="AA129:AA134" si="8">Z129*K129</f>
        <v>0</v>
      </c>
      <c r="AR129" s="20" t="s">
        <v>193</v>
      </c>
      <c r="AT129" s="20" t="s">
        <v>189</v>
      </c>
      <c r="AU129" s="20" t="s">
        <v>126</v>
      </c>
      <c r="AY129" s="20" t="s">
        <v>188</v>
      </c>
      <c r="BE129" s="109">
        <f t="shared" ref="BE129:BE134" si="9">IF(U129="základní",N129,0)</f>
        <v>0</v>
      </c>
      <c r="BF129" s="109">
        <f t="shared" ref="BF129:BF134" si="10">IF(U129="snížená",N129,0)</f>
        <v>0</v>
      </c>
      <c r="BG129" s="109">
        <f t="shared" ref="BG129:BG134" si="11">IF(U129="zákl. přenesená",N129,0)</f>
        <v>0</v>
      </c>
      <c r="BH129" s="109">
        <f t="shared" ref="BH129:BH134" si="12">IF(U129="sníž. přenesená",N129,0)</f>
        <v>0</v>
      </c>
      <c r="BI129" s="109">
        <f t="shared" ref="BI129:BI134" si="13">IF(U129="nulová",N129,0)</f>
        <v>0</v>
      </c>
      <c r="BJ129" s="20" t="s">
        <v>94</v>
      </c>
      <c r="BK129" s="109">
        <f t="shared" ref="BK129:BK134" si="14">ROUND(L129*K129,2)</f>
        <v>0</v>
      </c>
      <c r="BL129" s="20" t="s">
        <v>193</v>
      </c>
      <c r="BM129" s="20" t="s">
        <v>1115</v>
      </c>
    </row>
    <row r="130" spans="2:65" s="1" customFormat="1" ht="31.5" customHeight="1">
      <c r="B130" s="135"/>
      <c r="C130" s="164" t="s">
        <v>126</v>
      </c>
      <c r="D130" s="164" t="s">
        <v>189</v>
      </c>
      <c r="E130" s="165" t="s">
        <v>1072</v>
      </c>
      <c r="F130" s="256" t="s">
        <v>1073</v>
      </c>
      <c r="G130" s="256"/>
      <c r="H130" s="256"/>
      <c r="I130" s="256"/>
      <c r="J130" s="166" t="s">
        <v>192</v>
      </c>
      <c r="K130" s="167">
        <v>0.5</v>
      </c>
      <c r="L130" s="257">
        <v>0</v>
      </c>
      <c r="M130" s="257"/>
      <c r="N130" s="258">
        <f t="shared" si="5"/>
        <v>0</v>
      </c>
      <c r="O130" s="258"/>
      <c r="P130" s="258"/>
      <c r="Q130" s="258"/>
      <c r="R130" s="138"/>
      <c r="T130" s="168" t="s">
        <v>5</v>
      </c>
      <c r="U130" s="47" t="s">
        <v>51</v>
      </c>
      <c r="V130" s="39"/>
      <c r="W130" s="169">
        <f t="shared" si="6"/>
        <v>0</v>
      </c>
      <c r="X130" s="169">
        <v>0</v>
      </c>
      <c r="Y130" s="169">
        <f t="shared" si="7"/>
        <v>0</v>
      </c>
      <c r="Z130" s="169">
        <v>0</v>
      </c>
      <c r="AA130" s="170">
        <f t="shared" si="8"/>
        <v>0</v>
      </c>
      <c r="AR130" s="20" t="s">
        <v>193</v>
      </c>
      <c r="AT130" s="20" t="s">
        <v>189</v>
      </c>
      <c r="AU130" s="20" t="s">
        <v>126</v>
      </c>
      <c r="AY130" s="20" t="s">
        <v>188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20" t="s">
        <v>94</v>
      </c>
      <c r="BK130" s="109">
        <f t="shared" si="14"/>
        <v>0</v>
      </c>
      <c r="BL130" s="20" t="s">
        <v>193</v>
      </c>
      <c r="BM130" s="20" t="s">
        <v>1116</v>
      </c>
    </row>
    <row r="131" spans="2:65" s="1" customFormat="1" ht="22.5" customHeight="1">
      <c r="B131" s="135"/>
      <c r="C131" s="164" t="s">
        <v>201</v>
      </c>
      <c r="D131" s="164" t="s">
        <v>189</v>
      </c>
      <c r="E131" s="165" t="s">
        <v>1076</v>
      </c>
      <c r="F131" s="256" t="s">
        <v>1077</v>
      </c>
      <c r="G131" s="256"/>
      <c r="H131" s="256"/>
      <c r="I131" s="256"/>
      <c r="J131" s="166" t="s">
        <v>192</v>
      </c>
      <c r="K131" s="167">
        <v>0.5</v>
      </c>
      <c r="L131" s="257">
        <v>0</v>
      </c>
      <c r="M131" s="257"/>
      <c r="N131" s="258">
        <f t="shared" si="5"/>
        <v>0</v>
      </c>
      <c r="O131" s="258"/>
      <c r="P131" s="258"/>
      <c r="Q131" s="258"/>
      <c r="R131" s="138"/>
      <c r="T131" s="168" t="s">
        <v>5</v>
      </c>
      <c r="U131" s="47" t="s">
        <v>51</v>
      </c>
      <c r="V131" s="39"/>
      <c r="W131" s="169">
        <f t="shared" si="6"/>
        <v>0</v>
      </c>
      <c r="X131" s="169">
        <v>0</v>
      </c>
      <c r="Y131" s="169">
        <f t="shared" si="7"/>
        <v>0</v>
      </c>
      <c r="Z131" s="169">
        <v>0</v>
      </c>
      <c r="AA131" s="170">
        <f t="shared" si="8"/>
        <v>0</v>
      </c>
      <c r="AR131" s="20" t="s">
        <v>193</v>
      </c>
      <c r="AT131" s="20" t="s">
        <v>189</v>
      </c>
      <c r="AU131" s="20" t="s">
        <v>126</v>
      </c>
      <c r="AY131" s="20" t="s">
        <v>188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20" t="s">
        <v>94</v>
      </c>
      <c r="BK131" s="109">
        <f t="shared" si="14"/>
        <v>0</v>
      </c>
      <c r="BL131" s="20" t="s">
        <v>193</v>
      </c>
      <c r="BM131" s="20" t="s">
        <v>1117</v>
      </c>
    </row>
    <row r="132" spans="2:65" s="1" customFormat="1" ht="31.5" customHeight="1">
      <c r="B132" s="135"/>
      <c r="C132" s="164" t="s">
        <v>193</v>
      </c>
      <c r="D132" s="164" t="s">
        <v>189</v>
      </c>
      <c r="E132" s="165" t="s">
        <v>1079</v>
      </c>
      <c r="F132" s="256" t="s">
        <v>1080</v>
      </c>
      <c r="G132" s="256"/>
      <c r="H132" s="256"/>
      <c r="I132" s="256"/>
      <c r="J132" s="166" t="s">
        <v>192</v>
      </c>
      <c r="K132" s="167">
        <v>0.5</v>
      </c>
      <c r="L132" s="257">
        <v>0</v>
      </c>
      <c r="M132" s="257"/>
      <c r="N132" s="258">
        <f t="shared" si="5"/>
        <v>0</v>
      </c>
      <c r="O132" s="258"/>
      <c r="P132" s="258"/>
      <c r="Q132" s="258"/>
      <c r="R132" s="138"/>
      <c r="T132" s="168" t="s">
        <v>5</v>
      </c>
      <c r="U132" s="47" t="s">
        <v>51</v>
      </c>
      <c r="V132" s="39"/>
      <c r="W132" s="169">
        <f t="shared" si="6"/>
        <v>0</v>
      </c>
      <c r="X132" s="169">
        <v>0</v>
      </c>
      <c r="Y132" s="169">
        <f t="shared" si="7"/>
        <v>0</v>
      </c>
      <c r="Z132" s="169">
        <v>0</v>
      </c>
      <c r="AA132" s="170">
        <f t="shared" si="8"/>
        <v>0</v>
      </c>
      <c r="AR132" s="20" t="s">
        <v>193</v>
      </c>
      <c r="AT132" s="20" t="s">
        <v>189</v>
      </c>
      <c r="AU132" s="20" t="s">
        <v>126</v>
      </c>
      <c r="AY132" s="20" t="s">
        <v>188</v>
      </c>
      <c r="BE132" s="109">
        <f t="shared" si="9"/>
        <v>0</v>
      </c>
      <c r="BF132" s="109">
        <f t="shared" si="10"/>
        <v>0</v>
      </c>
      <c r="BG132" s="109">
        <f t="shared" si="11"/>
        <v>0</v>
      </c>
      <c r="BH132" s="109">
        <f t="shared" si="12"/>
        <v>0</v>
      </c>
      <c r="BI132" s="109">
        <f t="shared" si="13"/>
        <v>0</v>
      </c>
      <c r="BJ132" s="20" t="s">
        <v>94</v>
      </c>
      <c r="BK132" s="109">
        <f t="shared" si="14"/>
        <v>0</v>
      </c>
      <c r="BL132" s="20" t="s">
        <v>193</v>
      </c>
      <c r="BM132" s="20" t="s">
        <v>1118</v>
      </c>
    </row>
    <row r="133" spans="2:65" s="1" customFormat="1" ht="31.5" customHeight="1">
      <c r="B133" s="135"/>
      <c r="C133" s="164" t="s">
        <v>212</v>
      </c>
      <c r="D133" s="164" t="s">
        <v>189</v>
      </c>
      <c r="E133" s="165" t="s">
        <v>1083</v>
      </c>
      <c r="F133" s="256" t="s">
        <v>1084</v>
      </c>
      <c r="G133" s="256"/>
      <c r="H133" s="256"/>
      <c r="I133" s="256"/>
      <c r="J133" s="166" t="s">
        <v>192</v>
      </c>
      <c r="K133" s="167">
        <v>0.5</v>
      </c>
      <c r="L133" s="257">
        <v>0</v>
      </c>
      <c r="M133" s="257"/>
      <c r="N133" s="258">
        <f t="shared" si="5"/>
        <v>0</v>
      </c>
      <c r="O133" s="258"/>
      <c r="P133" s="258"/>
      <c r="Q133" s="258"/>
      <c r="R133" s="138"/>
      <c r="T133" s="168" t="s">
        <v>5</v>
      </c>
      <c r="U133" s="47" t="s">
        <v>51</v>
      </c>
      <c r="V133" s="39"/>
      <c r="W133" s="169">
        <f t="shared" si="6"/>
        <v>0</v>
      </c>
      <c r="X133" s="169">
        <v>0</v>
      </c>
      <c r="Y133" s="169">
        <f t="shared" si="7"/>
        <v>0</v>
      </c>
      <c r="Z133" s="169">
        <v>0</v>
      </c>
      <c r="AA133" s="170">
        <f t="shared" si="8"/>
        <v>0</v>
      </c>
      <c r="AR133" s="20" t="s">
        <v>193</v>
      </c>
      <c r="AT133" s="20" t="s">
        <v>189</v>
      </c>
      <c r="AU133" s="20" t="s">
        <v>126</v>
      </c>
      <c r="AY133" s="20" t="s">
        <v>188</v>
      </c>
      <c r="BE133" s="109">
        <f t="shared" si="9"/>
        <v>0</v>
      </c>
      <c r="BF133" s="109">
        <f t="shared" si="10"/>
        <v>0</v>
      </c>
      <c r="BG133" s="109">
        <f t="shared" si="11"/>
        <v>0</v>
      </c>
      <c r="BH133" s="109">
        <f t="shared" si="12"/>
        <v>0</v>
      </c>
      <c r="BI133" s="109">
        <f t="shared" si="13"/>
        <v>0</v>
      </c>
      <c r="BJ133" s="20" t="s">
        <v>94</v>
      </c>
      <c r="BK133" s="109">
        <f t="shared" si="14"/>
        <v>0</v>
      </c>
      <c r="BL133" s="20" t="s">
        <v>193</v>
      </c>
      <c r="BM133" s="20" t="s">
        <v>1119</v>
      </c>
    </row>
    <row r="134" spans="2:65" s="1" customFormat="1" ht="22.5" customHeight="1">
      <c r="B134" s="135"/>
      <c r="C134" s="187" t="s">
        <v>217</v>
      </c>
      <c r="D134" s="187" t="s">
        <v>239</v>
      </c>
      <c r="E134" s="188" t="s">
        <v>1087</v>
      </c>
      <c r="F134" s="265" t="s">
        <v>1088</v>
      </c>
      <c r="G134" s="265"/>
      <c r="H134" s="265"/>
      <c r="I134" s="265"/>
      <c r="J134" s="189" t="s">
        <v>208</v>
      </c>
      <c r="K134" s="190">
        <v>0.8</v>
      </c>
      <c r="L134" s="266">
        <v>0</v>
      </c>
      <c r="M134" s="266"/>
      <c r="N134" s="267">
        <f t="shared" si="5"/>
        <v>0</v>
      </c>
      <c r="O134" s="258"/>
      <c r="P134" s="258"/>
      <c r="Q134" s="258"/>
      <c r="R134" s="138"/>
      <c r="T134" s="168" t="s">
        <v>5</v>
      </c>
      <c r="U134" s="47" t="s">
        <v>51</v>
      </c>
      <c r="V134" s="39"/>
      <c r="W134" s="169">
        <f t="shared" si="6"/>
        <v>0</v>
      </c>
      <c r="X134" s="169">
        <v>1</v>
      </c>
      <c r="Y134" s="169">
        <f t="shared" si="7"/>
        <v>0.8</v>
      </c>
      <c r="Z134" s="169">
        <v>0</v>
      </c>
      <c r="AA134" s="170">
        <f t="shared" si="8"/>
        <v>0</v>
      </c>
      <c r="AR134" s="20" t="s">
        <v>227</v>
      </c>
      <c r="AT134" s="20" t="s">
        <v>239</v>
      </c>
      <c r="AU134" s="20" t="s">
        <v>126</v>
      </c>
      <c r="AY134" s="20" t="s">
        <v>188</v>
      </c>
      <c r="BE134" s="109">
        <f t="shared" si="9"/>
        <v>0</v>
      </c>
      <c r="BF134" s="109">
        <f t="shared" si="10"/>
        <v>0</v>
      </c>
      <c r="BG134" s="109">
        <f t="shared" si="11"/>
        <v>0</v>
      </c>
      <c r="BH134" s="109">
        <f t="shared" si="12"/>
        <v>0</v>
      </c>
      <c r="BI134" s="109">
        <f t="shared" si="13"/>
        <v>0</v>
      </c>
      <c r="BJ134" s="20" t="s">
        <v>94</v>
      </c>
      <c r="BK134" s="109">
        <f t="shared" si="14"/>
        <v>0</v>
      </c>
      <c r="BL134" s="20" t="s">
        <v>193</v>
      </c>
      <c r="BM134" s="20" t="s">
        <v>1120</v>
      </c>
    </row>
    <row r="135" spans="2:65" s="9" customFormat="1" ht="29.85" customHeight="1">
      <c r="B135" s="153"/>
      <c r="C135" s="154"/>
      <c r="D135" s="163" t="s">
        <v>146</v>
      </c>
      <c r="E135" s="163"/>
      <c r="F135" s="163"/>
      <c r="G135" s="163"/>
      <c r="H135" s="163"/>
      <c r="I135" s="163"/>
      <c r="J135" s="163"/>
      <c r="K135" s="163"/>
      <c r="L135" s="163"/>
      <c r="M135" s="163"/>
      <c r="N135" s="250">
        <f>BK135</f>
        <v>0</v>
      </c>
      <c r="O135" s="251"/>
      <c r="P135" s="251"/>
      <c r="Q135" s="251"/>
      <c r="R135" s="156"/>
      <c r="T135" s="157"/>
      <c r="U135" s="154"/>
      <c r="V135" s="154"/>
      <c r="W135" s="158">
        <f>SUM(W136:W145)</f>
        <v>0</v>
      </c>
      <c r="X135" s="154"/>
      <c r="Y135" s="158">
        <f>SUM(Y136:Y145)</f>
        <v>0</v>
      </c>
      <c r="Z135" s="154"/>
      <c r="AA135" s="159">
        <f>SUM(AA136:AA145)</f>
        <v>2.4</v>
      </c>
      <c r="AR135" s="160" t="s">
        <v>94</v>
      </c>
      <c r="AT135" s="161" t="s">
        <v>85</v>
      </c>
      <c r="AU135" s="161" t="s">
        <v>94</v>
      </c>
      <c r="AY135" s="160" t="s">
        <v>188</v>
      </c>
      <c r="BK135" s="162">
        <f>SUM(BK136:BK145)</f>
        <v>0</v>
      </c>
    </row>
    <row r="136" spans="2:65" s="1" customFormat="1" ht="31.5" customHeight="1">
      <c r="B136" s="135"/>
      <c r="C136" s="164" t="s">
        <v>223</v>
      </c>
      <c r="D136" s="164" t="s">
        <v>189</v>
      </c>
      <c r="E136" s="165" t="s">
        <v>1121</v>
      </c>
      <c r="F136" s="256" t="s">
        <v>1122</v>
      </c>
      <c r="G136" s="256"/>
      <c r="H136" s="256"/>
      <c r="I136" s="256"/>
      <c r="J136" s="166" t="s">
        <v>236</v>
      </c>
      <c r="K136" s="167">
        <v>1</v>
      </c>
      <c r="L136" s="257">
        <v>0</v>
      </c>
      <c r="M136" s="257"/>
      <c r="N136" s="258">
        <f t="shared" ref="N136:N141" si="15">ROUND(L136*K136,2)</f>
        <v>0</v>
      </c>
      <c r="O136" s="258"/>
      <c r="P136" s="258"/>
      <c r="Q136" s="258"/>
      <c r="R136" s="138"/>
      <c r="T136" s="168" t="s">
        <v>5</v>
      </c>
      <c r="U136" s="47" t="s">
        <v>51</v>
      </c>
      <c r="V136" s="39"/>
      <c r="W136" s="169">
        <f t="shared" ref="W136:W141" si="16">V136*K136</f>
        <v>0</v>
      </c>
      <c r="X136" s="169">
        <v>0</v>
      </c>
      <c r="Y136" s="169">
        <f t="shared" ref="Y136:Y141" si="17">X136*K136</f>
        <v>0</v>
      </c>
      <c r="Z136" s="169">
        <v>1E-3</v>
      </c>
      <c r="AA136" s="170">
        <f t="shared" ref="AA136:AA141" si="18">Z136*K136</f>
        <v>1E-3</v>
      </c>
      <c r="AR136" s="20" t="s">
        <v>193</v>
      </c>
      <c r="AT136" s="20" t="s">
        <v>189</v>
      </c>
      <c r="AU136" s="20" t="s">
        <v>126</v>
      </c>
      <c r="AY136" s="20" t="s">
        <v>188</v>
      </c>
      <c r="BE136" s="109">
        <f t="shared" ref="BE136:BE141" si="19">IF(U136="základní",N136,0)</f>
        <v>0</v>
      </c>
      <c r="BF136" s="109">
        <f t="shared" ref="BF136:BF141" si="20">IF(U136="snížená",N136,0)</f>
        <v>0</v>
      </c>
      <c r="BG136" s="109">
        <f t="shared" ref="BG136:BG141" si="21">IF(U136="zákl. přenesená",N136,0)</f>
        <v>0</v>
      </c>
      <c r="BH136" s="109">
        <f t="shared" ref="BH136:BH141" si="22">IF(U136="sníž. přenesená",N136,0)</f>
        <v>0</v>
      </c>
      <c r="BI136" s="109">
        <f t="shared" ref="BI136:BI141" si="23">IF(U136="nulová",N136,0)</f>
        <v>0</v>
      </c>
      <c r="BJ136" s="20" t="s">
        <v>94</v>
      </c>
      <c r="BK136" s="109">
        <f t="shared" ref="BK136:BK141" si="24">ROUND(L136*K136,2)</f>
        <v>0</v>
      </c>
      <c r="BL136" s="20" t="s">
        <v>193</v>
      </c>
      <c r="BM136" s="20" t="s">
        <v>1123</v>
      </c>
    </row>
    <row r="137" spans="2:65" s="1" customFormat="1" ht="31.5" customHeight="1">
      <c r="B137" s="135"/>
      <c r="C137" s="164" t="s">
        <v>227</v>
      </c>
      <c r="D137" s="164" t="s">
        <v>189</v>
      </c>
      <c r="E137" s="165" t="s">
        <v>1124</v>
      </c>
      <c r="F137" s="256" t="s">
        <v>1125</v>
      </c>
      <c r="G137" s="256"/>
      <c r="H137" s="256"/>
      <c r="I137" s="256"/>
      <c r="J137" s="166" t="s">
        <v>236</v>
      </c>
      <c r="K137" s="167">
        <v>6</v>
      </c>
      <c r="L137" s="257">
        <v>0</v>
      </c>
      <c r="M137" s="257"/>
      <c r="N137" s="258">
        <f t="shared" si="15"/>
        <v>0</v>
      </c>
      <c r="O137" s="258"/>
      <c r="P137" s="258"/>
      <c r="Q137" s="258"/>
      <c r="R137" s="138"/>
      <c r="T137" s="168" t="s">
        <v>5</v>
      </c>
      <c r="U137" s="47" t="s">
        <v>51</v>
      </c>
      <c r="V137" s="39"/>
      <c r="W137" s="169">
        <f t="shared" si="16"/>
        <v>0</v>
      </c>
      <c r="X137" s="169">
        <v>0</v>
      </c>
      <c r="Y137" s="169">
        <f t="shared" si="17"/>
        <v>0</v>
      </c>
      <c r="Z137" s="169">
        <v>3.0000000000000001E-3</v>
      </c>
      <c r="AA137" s="170">
        <f t="shared" si="18"/>
        <v>1.8000000000000002E-2</v>
      </c>
      <c r="AR137" s="20" t="s">
        <v>193</v>
      </c>
      <c r="AT137" s="20" t="s">
        <v>189</v>
      </c>
      <c r="AU137" s="20" t="s">
        <v>126</v>
      </c>
      <c r="AY137" s="20" t="s">
        <v>188</v>
      </c>
      <c r="BE137" s="109">
        <f t="shared" si="19"/>
        <v>0</v>
      </c>
      <c r="BF137" s="109">
        <f t="shared" si="20"/>
        <v>0</v>
      </c>
      <c r="BG137" s="109">
        <f t="shared" si="21"/>
        <v>0</v>
      </c>
      <c r="BH137" s="109">
        <f t="shared" si="22"/>
        <v>0</v>
      </c>
      <c r="BI137" s="109">
        <f t="shared" si="23"/>
        <v>0</v>
      </c>
      <c r="BJ137" s="20" t="s">
        <v>94</v>
      </c>
      <c r="BK137" s="109">
        <f t="shared" si="24"/>
        <v>0</v>
      </c>
      <c r="BL137" s="20" t="s">
        <v>193</v>
      </c>
      <c r="BM137" s="20" t="s">
        <v>1126</v>
      </c>
    </row>
    <row r="138" spans="2:65" s="1" customFormat="1" ht="31.5" customHeight="1">
      <c r="B138" s="135"/>
      <c r="C138" s="164" t="s">
        <v>233</v>
      </c>
      <c r="D138" s="164" t="s">
        <v>189</v>
      </c>
      <c r="E138" s="165" t="s">
        <v>1127</v>
      </c>
      <c r="F138" s="256" t="s">
        <v>1128</v>
      </c>
      <c r="G138" s="256"/>
      <c r="H138" s="256"/>
      <c r="I138" s="256"/>
      <c r="J138" s="166" t="s">
        <v>236</v>
      </c>
      <c r="K138" s="167">
        <v>2</v>
      </c>
      <c r="L138" s="257">
        <v>0</v>
      </c>
      <c r="M138" s="257"/>
      <c r="N138" s="258">
        <f t="shared" si="15"/>
        <v>0</v>
      </c>
      <c r="O138" s="258"/>
      <c r="P138" s="258"/>
      <c r="Q138" s="258"/>
      <c r="R138" s="138"/>
      <c r="T138" s="168" t="s">
        <v>5</v>
      </c>
      <c r="U138" s="47" t="s">
        <v>51</v>
      </c>
      <c r="V138" s="39"/>
      <c r="W138" s="169">
        <f t="shared" si="16"/>
        <v>0</v>
      </c>
      <c r="X138" s="169">
        <v>0</v>
      </c>
      <c r="Y138" s="169">
        <f t="shared" si="17"/>
        <v>0</v>
      </c>
      <c r="Z138" s="169">
        <v>1.6E-2</v>
      </c>
      <c r="AA138" s="170">
        <f t="shared" si="18"/>
        <v>3.2000000000000001E-2</v>
      </c>
      <c r="AR138" s="20" t="s">
        <v>193</v>
      </c>
      <c r="AT138" s="20" t="s">
        <v>189</v>
      </c>
      <c r="AU138" s="20" t="s">
        <v>126</v>
      </c>
      <c r="AY138" s="20" t="s">
        <v>188</v>
      </c>
      <c r="BE138" s="109">
        <f t="shared" si="19"/>
        <v>0</v>
      </c>
      <c r="BF138" s="109">
        <f t="shared" si="20"/>
        <v>0</v>
      </c>
      <c r="BG138" s="109">
        <f t="shared" si="21"/>
        <v>0</v>
      </c>
      <c r="BH138" s="109">
        <f t="shared" si="22"/>
        <v>0</v>
      </c>
      <c r="BI138" s="109">
        <f t="shared" si="23"/>
        <v>0</v>
      </c>
      <c r="BJ138" s="20" t="s">
        <v>94</v>
      </c>
      <c r="BK138" s="109">
        <f t="shared" si="24"/>
        <v>0</v>
      </c>
      <c r="BL138" s="20" t="s">
        <v>193</v>
      </c>
      <c r="BM138" s="20" t="s">
        <v>1129</v>
      </c>
    </row>
    <row r="139" spans="2:65" s="1" customFormat="1" ht="31.5" customHeight="1">
      <c r="B139" s="135"/>
      <c r="C139" s="164" t="s">
        <v>238</v>
      </c>
      <c r="D139" s="164" t="s">
        <v>189</v>
      </c>
      <c r="E139" s="165" t="s">
        <v>1130</v>
      </c>
      <c r="F139" s="256" t="s">
        <v>1131</v>
      </c>
      <c r="G139" s="256"/>
      <c r="H139" s="256"/>
      <c r="I139" s="256"/>
      <c r="J139" s="166" t="s">
        <v>236</v>
      </c>
      <c r="K139" s="167">
        <v>1</v>
      </c>
      <c r="L139" s="257">
        <v>0</v>
      </c>
      <c r="M139" s="257"/>
      <c r="N139" s="258">
        <f t="shared" si="15"/>
        <v>0</v>
      </c>
      <c r="O139" s="258"/>
      <c r="P139" s="258"/>
      <c r="Q139" s="258"/>
      <c r="R139" s="138"/>
      <c r="T139" s="168" t="s">
        <v>5</v>
      </c>
      <c r="U139" s="47" t="s">
        <v>51</v>
      </c>
      <c r="V139" s="39"/>
      <c r="W139" s="169">
        <f t="shared" si="16"/>
        <v>0</v>
      </c>
      <c r="X139" s="169">
        <v>0</v>
      </c>
      <c r="Y139" s="169">
        <f t="shared" si="17"/>
        <v>0</v>
      </c>
      <c r="Z139" s="169">
        <v>0.11899999999999999</v>
      </c>
      <c r="AA139" s="170">
        <f t="shared" si="18"/>
        <v>0.11899999999999999</v>
      </c>
      <c r="AR139" s="20" t="s">
        <v>193</v>
      </c>
      <c r="AT139" s="20" t="s">
        <v>189</v>
      </c>
      <c r="AU139" s="20" t="s">
        <v>126</v>
      </c>
      <c r="AY139" s="20" t="s">
        <v>188</v>
      </c>
      <c r="BE139" s="109">
        <f t="shared" si="19"/>
        <v>0</v>
      </c>
      <c r="BF139" s="109">
        <f t="shared" si="20"/>
        <v>0</v>
      </c>
      <c r="BG139" s="109">
        <f t="shared" si="21"/>
        <v>0</v>
      </c>
      <c r="BH139" s="109">
        <f t="shared" si="22"/>
        <v>0</v>
      </c>
      <c r="BI139" s="109">
        <f t="shared" si="23"/>
        <v>0</v>
      </c>
      <c r="BJ139" s="20" t="s">
        <v>94</v>
      </c>
      <c r="BK139" s="109">
        <f t="shared" si="24"/>
        <v>0</v>
      </c>
      <c r="BL139" s="20" t="s">
        <v>193</v>
      </c>
      <c r="BM139" s="20" t="s">
        <v>1132</v>
      </c>
    </row>
    <row r="140" spans="2:65" s="1" customFormat="1" ht="31.5" customHeight="1">
      <c r="B140" s="135"/>
      <c r="C140" s="164" t="s">
        <v>243</v>
      </c>
      <c r="D140" s="164" t="s">
        <v>189</v>
      </c>
      <c r="E140" s="165" t="s">
        <v>1133</v>
      </c>
      <c r="F140" s="256" t="s">
        <v>1134</v>
      </c>
      <c r="G140" s="256"/>
      <c r="H140" s="256"/>
      <c r="I140" s="256"/>
      <c r="J140" s="166" t="s">
        <v>236</v>
      </c>
      <c r="K140" s="167">
        <v>13</v>
      </c>
      <c r="L140" s="257">
        <v>0</v>
      </c>
      <c r="M140" s="257"/>
      <c r="N140" s="258">
        <f t="shared" si="15"/>
        <v>0</v>
      </c>
      <c r="O140" s="258"/>
      <c r="P140" s="258"/>
      <c r="Q140" s="258"/>
      <c r="R140" s="138"/>
      <c r="T140" s="168" t="s">
        <v>5</v>
      </c>
      <c r="U140" s="47" t="s">
        <v>51</v>
      </c>
      <c r="V140" s="39"/>
      <c r="W140" s="169">
        <f t="shared" si="16"/>
        <v>0</v>
      </c>
      <c r="X140" s="169">
        <v>0</v>
      </c>
      <c r="Y140" s="169">
        <f t="shared" si="17"/>
        <v>0</v>
      </c>
      <c r="Z140" s="169">
        <v>6.0000000000000001E-3</v>
      </c>
      <c r="AA140" s="170">
        <f t="shared" si="18"/>
        <v>7.8E-2</v>
      </c>
      <c r="AR140" s="20" t="s">
        <v>193</v>
      </c>
      <c r="AT140" s="20" t="s">
        <v>189</v>
      </c>
      <c r="AU140" s="20" t="s">
        <v>126</v>
      </c>
      <c r="AY140" s="20" t="s">
        <v>188</v>
      </c>
      <c r="BE140" s="109">
        <f t="shared" si="19"/>
        <v>0</v>
      </c>
      <c r="BF140" s="109">
        <f t="shared" si="20"/>
        <v>0</v>
      </c>
      <c r="BG140" s="109">
        <f t="shared" si="21"/>
        <v>0</v>
      </c>
      <c r="BH140" s="109">
        <f t="shared" si="22"/>
        <v>0</v>
      </c>
      <c r="BI140" s="109">
        <f t="shared" si="23"/>
        <v>0</v>
      </c>
      <c r="BJ140" s="20" t="s">
        <v>94</v>
      </c>
      <c r="BK140" s="109">
        <f t="shared" si="24"/>
        <v>0</v>
      </c>
      <c r="BL140" s="20" t="s">
        <v>193</v>
      </c>
      <c r="BM140" s="20" t="s">
        <v>1135</v>
      </c>
    </row>
    <row r="141" spans="2:65" s="1" customFormat="1" ht="31.5" customHeight="1">
      <c r="B141" s="135"/>
      <c r="C141" s="164" t="s">
        <v>247</v>
      </c>
      <c r="D141" s="164" t="s">
        <v>189</v>
      </c>
      <c r="E141" s="165" t="s">
        <v>1136</v>
      </c>
      <c r="F141" s="256" t="s">
        <v>1137</v>
      </c>
      <c r="G141" s="256"/>
      <c r="H141" s="256"/>
      <c r="I141" s="256"/>
      <c r="J141" s="166" t="s">
        <v>192</v>
      </c>
      <c r="K141" s="167">
        <v>0.39</v>
      </c>
      <c r="L141" s="257">
        <v>0</v>
      </c>
      <c r="M141" s="257"/>
      <c r="N141" s="258">
        <f t="shared" si="15"/>
        <v>0</v>
      </c>
      <c r="O141" s="258"/>
      <c r="P141" s="258"/>
      <c r="Q141" s="258"/>
      <c r="R141" s="138"/>
      <c r="T141" s="168" t="s">
        <v>5</v>
      </c>
      <c r="U141" s="47" t="s">
        <v>51</v>
      </c>
      <c r="V141" s="39"/>
      <c r="W141" s="169">
        <f t="shared" si="16"/>
        <v>0</v>
      </c>
      <c r="X141" s="169">
        <v>0</v>
      </c>
      <c r="Y141" s="169">
        <f t="shared" si="17"/>
        <v>0</v>
      </c>
      <c r="Z141" s="169">
        <v>1.8</v>
      </c>
      <c r="AA141" s="170">
        <f t="shared" si="18"/>
        <v>0.70200000000000007</v>
      </c>
      <c r="AR141" s="20" t="s">
        <v>193</v>
      </c>
      <c r="AT141" s="20" t="s">
        <v>189</v>
      </c>
      <c r="AU141" s="20" t="s">
        <v>126</v>
      </c>
      <c r="AY141" s="20" t="s">
        <v>188</v>
      </c>
      <c r="BE141" s="109">
        <f t="shared" si="19"/>
        <v>0</v>
      </c>
      <c r="BF141" s="109">
        <f t="shared" si="20"/>
        <v>0</v>
      </c>
      <c r="BG141" s="109">
        <f t="shared" si="21"/>
        <v>0</v>
      </c>
      <c r="BH141" s="109">
        <f t="shared" si="22"/>
        <v>0</v>
      </c>
      <c r="BI141" s="109">
        <f t="shared" si="23"/>
        <v>0</v>
      </c>
      <c r="BJ141" s="20" t="s">
        <v>94</v>
      </c>
      <c r="BK141" s="109">
        <f t="shared" si="24"/>
        <v>0</v>
      </c>
      <c r="BL141" s="20" t="s">
        <v>193</v>
      </c>
      <c r="BM141" s="20" t="s">
        <v>1138</v>
      </c>
    </row>
    <row r="142" spans="2:65" s="11" customFormat="1" ht="31.5" customHeight="1">
      <c r="B142" s="179"/>
      <c r="C142" s="180"/>
      <c r="D142" s="180"/>
      <c r="E142" s="181" t="s">
        <v>5</v>
      </c>
      <c r="F142" s="276" t="s">
        <v>1139</v>
      </c>
      <c r="G142" s="277"/>
      <c r="H142" s="277"/>
      <c r="I142" s="277"/>
      <c r="J142" s="180"/>
      <c r="K142" s="182" t="s">
        <v>5</v>
      </c>
      <c r="L142" s="180"/>
      <c r="M142" s="180"/>
      <c r="N142" s="180"/>
      <c r="O142" s="180"/>
      <c r="P142" s="180"/>
      <c r="Q142" s="180"/>
      <c r="R142" s="183"/>
      <c r="T142" s="184"/>
      <c r="U142" s="180"/>
      <c r="V142" s="180"/>
      <c r="W142" s="180"/>
      <c r="X142" s="180"/>
      <c r="Y142" s="180"/>
      <c r="Z142" s="180"/>
      <c r="AA142" s="185"/>
      <c r="AT142" s="186" t="s">
        <v>196</v>
      </c>
      <c r="AU142" s="186" t="s">
        <v>126</v>
      </c>
      <c r="AV142" s="11" t="s">
        <v>94</v>
      </c>
      <c r="AW142" s="11" t="s">
        <v>42</v>
      </c>
      <c r="AX142" s="11" t="s">
        <v>86</v>
      </c>
      <c r="AY142" s="186" t="s">
        <v>188</v>
      </c>
    </row>
    <row r="143" spans="2:65" s="10" customFormat="1" ht="22.5" customHeight="1">
      <c r="B143" s="171"/>
      <c r="C143" s="172"/>
      <c r="D143" s="172"/>
      <c r="E143" s="173" t="s">
        <v>5</v>
      </c>
      <c r="F143" s="268" t="s">
        <v>1140</v>
      </c>
      <c r="G143" s="269"/>
      <c r="H143" s="269"/>
      <c r="I143" s="269"/>
      <c r="J143" s="172"/>
      <c r="K143" s="174">
        <v>0.39</v>
      </c>
      <c r="L143" s="172"/>
      <c r="M143" s="172"/>
      <c r="N143" s="172"/>
      <c r="O143" s="172"/>
      <c r="P143" s="172"/>
      <c r="Q143" s="172"/>
      <c r="R143" s="175"/>
      <c r="T143" s="176"/>
      <c r="U143" s="172"/>
      <c r="V143" s="172"/>
      <c r="W143" s="172"/>
      <c r="X143" s="172"/>
      <c r="Y143" s="172"/>
      <c r="Z143" s="172"/>
      <c r="AA143" s="177"/>
      <c r="AT143" s="178" t="s">
        <v>196</v>
      </c>
      <c r="AU143" s="178" t="s">
        <v>126</v>
      </c>
      <c r="AV143" s="10" t="s">
        <v>126</v>
      </c>
      <c r="AW143" s="10" t="s">
        <v>42</v>
      </c>
      <c r="AX143" s="10" t="s">
        <v>94</v>
      </c>
      <c r="AY143" s="178" t="s">
        <v>188</v>
      </c>
    </row>
    <row r="144" spans="2:65" s="1" customFormat="1" ht="31.5" customHeight="1">
      <c r="B144" s="135"/>
      <c r="C144" s="164" t="s">
        <v>253</v>
      </c>
      <c r="D144" s="164" t="s">
        <v>189</v>
      </c>
      <c r="E144" s="165" t="s">
        <v>1141</v>
      </c>
      <c r="F144" s="256" t="s">
        <v>1142</v>
      </c>
      <c r="G144" s="256"/>
      <c r="H144" s="256"/>
      <c r="I144" s="256"/>
      <c r="J144" s="166" t="s">
        <v>348</v>
      </c>
      <c r="K144" s="167">
        <v>25</v>
      </c>
      <c r="L144" s="257">
        <v>0</v>
      </c>
      <c r="M144" s="257"/>
      <c r="N144" s="258">
        <f>ROUND(L144*K144,2)</f>
        <v>0</v>
      </c>
      <c r="O144" s="258"/>
      <c r="P144" s="258"/>
      <c r="Q144" s="258"/>
      <c r="R144" s="138"/>
      <c r="T144" s="168" t="s">
        <v>5</v>
      </c>
      <c r="U144" s="47" t="s">
        <v>51</v>
      </c>
      <c r="V144" s="39"/>
      <c r="W144" s="169">
        <f>V144*K144</f>
        <v>0</v>
      </c>
      <c r="X144" s="169">
        <v>0</v>
      </c>
      <c r="Y144" s="169">
        <f>X144*K144</f>
        <v>0</v>
      </c>
      <c r="Z144" s="169">
        <v>1.7999999999999999E-2</v>
      </c>
      <c r="AA144" s="170">
        <f>Z144*K144</f>
        <v>0.44999999999999996</v>
      </c>
      <c r="AR144" s="20" t="s">
        <v>193</v>
      </c>
      <c r="AT144" s="20" t="s">
        <v>189</v>
      </c>
      <c r="AU144" s="20" t="s">
        <v>126</v>
      </c>
      <c r="AY144" s="20" t="s">
        <v>188</v>
      </c>
      <c r="BE144" s="109">
        <f>IF(U144="základní",N144,0)</f>
        <v>0</v>
      </c>
      <c r="BF144" s="109">
        <f>IF(U144="snížená",N144,0)</f>
        <v>0</v>
      </c>
      <c r="BG144" s="109">
        <f>IF(U144="zákl. přenesená",N144,0)</f>
        <v>0</v>
      </c>
      <c r="BH144" s="109">
        <f>IF(U144="sníž. přenesená",N144,0)</f>
        <v>0</v>
      </c>
      <c r="BI144" s="109">
        <f>IF(U144="nulová",N144,0)</f>
        <v>0</v>
      </c>
      <c r="BJ144" s="20" t="s">
        <v>94</v>
      </c>
      <c r="BK144" s="109">
        <f>ROUND(L144*K144,2)</f>
        <v>0</v>
      </c>
      <c r="BL144" s="20" t="s">
        <v>193</v>
      </c>
      <c r="BM144" s="20" t="s">
        <v>1143</v>
      </c>
    </row>
    <row r="145" spans="2:65" s="1" customFormat="1" ht="31.5" customHeight="1">
      <c r="B145" s="135"/>
      <c r="C145" s="164" t="s">
        <v>257</v>
      </c>
      <c r="D145" s="164" t="s">
        <v>189</v>
      </c>
      <c r="E145" s="165" t="s">
        <v>1144</v>
      </c>
      <c r="F145" s="256" t="s">
        <v>1145</v>
      </c>
      <c r="G145" s="256"/>
      <c r="H145" s="256"/>
      <c r="I145" s="256"/>
      <c r="J145" s="166" t="s">
        <v>348</v>
      </c>
      <c r="K145" s="167">
        <v>25</v>
      </c>
      <c r="L145" s="257">
        <v>0</v>
      </c>
      <c r="M145" s="257"/>
      <c r="N145" s="258">
        <f>ROUND(L145*K145,2)</f>
        <v>0</v>
      </c>
      <c r="O145" s="258"/>
      <c r="P145" s="258"/>
      <c r="Q145" s="258"/>
      <c r="R145" s="138"/>
      <c r="T145" s="168" t="s">
        <v>5</v>
      </c>
      <c r="U145" s="47" t="s">
        <v>51</v>
      </c>
      <c r="V145" s="39"/>
      <c r="W145" s="169">
        <f>V145*K145</f>
        <v>0</v>
      </c>
      <c r="X145" s="169">
        <v>0</v>
      </c>
      <c r="Y145" s="169">
        <f>X145*K145</f>
        <v>0</v>
      </c>
      <c r="Z145" s="169">
        <v>0.04</v>
      </c>
      <c r="AA145" s="170">
        <f>Z145*K145</f>
        <v>1</v>
      </c>
      <c r="AR145" s="20" t="s">
        <v>193</v>
      </c>
      <c r="AT145" s="20" t="s">
        <v>189</v>
      </c>
      <c r="AU145" s="20" t="s">
        <v>126</v>
      </c>
      <c r="AY145" s="20" t="s">
        <v>188</v>
      </c>
      <c r="BE145" s="109">
        <f>IF(U145="základní",N145,0)</f>
        <v>0</v>
      </c>
      <c r="BF145" s="109">
        <f>IF(U145="snížená",N145,0)</f>
        <v>0</v>
      </c>
      <c r="BG145" s="109">
        <f>IF(U145="zákl. přenesená",N145,0)</f>
        <v>0</v>
      </c>
      <c r="BH145" s="109">
        <f>IF(U145="sníž. přenesená",N145,0)</f>
        <v>0</v>
      </c>
      <c r="BI145" s="109">
        <f>IF(U145="nulová",N145,0)</f>
        <v>0</v>
      </c>
      <c r="BJ145" s="20" t="s">
        <v>94</v>
      </c>
      <c r="BK145" s="109">
        <f>ROUND(L145*K145,2)</f>
        <v>0</v>
      </c>
      <c r="BL145" s="20" t="s">
        <v>193</v>
      </c>
      <c r="BM145" s="20" t="s">
        <v>1146</v>
      </c>
    </row>
    <row r="146" spans="2:65" s="9" customFormat="1" ht="29.85" customHeight="1">
      <c r="B146" s="153"/>
      <c r="C146" s="154"/>
      <c r="D146" s="163" t="s">
        <v>147</v>
      </c>
      <c r="E146" s="163"/>
      <c r="F146" s="163"/>
      <c r="G146" s="163"/>
      <c r="H146" s="163"/>
      <c r="I146" s="163"/>
      <c r="J146" s="163"/>
      <c r="K146" s="163"/>
      <c r="L146" s="163"/>
      <c r="M146" s="163"/>
      <c r="N146" s="250">
        <f>BK146</f>
        <v>0</v>
      </c>
      <c r="O146" s="251"/>
      <c r="P146" s="251"/>
      <c r="Q146" s="251"/>
      <c r="R146" s="156"/>
      <c r="T146" s="157"/>
      <c r="U146" s="154"/>
      <c r="V146" s="154"/>
      <c r="W146" s="158">
        <f>SUM(W147:W149)</f>
        <v>0</v>
      </c>
      <c r="X146" s="154"/>
      <c r="Y146" s="158">
        <f>SUM(Y147:Y149)</f>
        <v>0</v>
      </c>
      <c r="Z146" s="154"/>
      <c r="AA146" s="159">
        <f>SUM(AA147:AA149)</f>
        <v>0</v>
      </c>
      <c r="AR146" s="160" t="s">
        <v>94</v>
      </c>
      <c r="AT146" s="161" t="s">
        <v>85</v>
      </c>
      <c r="AU146" s="161" t="s">
        <v>94</v>
      </c>
      <c r="AY146" s="160" t="s">
        <v>188</v>
      </c>
      <c r="BK146" s="162">
        <f>SUM(BK147:BK149)</f>
        <v>0</v>
      </c>
    </row>
    <row r="147" spans="2:65" s="1" customFormat="1" ht="31.5" customHeight="1">
      <c r="B147" s="135"/>
      <c r="C147" s="164" t="s">
        <v>11</v>
      </c>
      <c r="D147" s="164" t="s">
        <v>189</v>
      </c>
      <c r="E147" s="165" t="s">
        <v>610</v>
      </c>
      <c r="F147" s="256" t="s">
        <v>1147</v>
      </c>
      <c r="G147" s="256"/>
      <c r="H147" s="256"/>
      <c r="I147" s="256"/>
      <c r="J147" s="166" t="s">
        <v>208</v>
      </c>
      <c r="K147" s="167">
        <v>2.649</v>
      </c>
      <c r="L147" s="257">
        <v>0</v>
      </c>
      <c r="M147" s="257"/>
      <c r="N147" s="258">
        <f>ROUND(L147*K147,2)</f>
        <v>0</v>
      </c>
      <c r="O147" s="258"/>
      <c r="P147" s="258"/>
      <c r="Q147" s="258"/>
      <c r="R147" s="138"/>
      <c r="T147" s="168" t="s">
        <v>5</v>
      </c>
      <c r="U147" s="47" t="s">
        <v>51</v>
      </c>
      <c r="V147" s="39"/>
      <c r="W147" s="169">
        <f>V147*K147</f>
        <v>0</v>
      </c>
      <c r="X147" s="169">
        <v>0</v>
      </c>
      <c r="Y147" s="169">
        <f>X147*K147</f>
        <v>0</v>
      </c>
      <c r="Z147" s="169">
        <v>0</v>
      </c>
      <c r="AA147" s="170">
        <f>Z147*K147</f>
        <v>0</v>
      </c>
      <c r="AR147" s="20" t="s">
        <v>193</v>
      </c>
      <c r="AT147" s="20" t="s">
        <v>189</v>
      </c>
      <c r="AU147" s="20" t="s">
        <v>126</v>
      </c>
      <c r="AY147" s="20" t="s">
        <v>188</v>
      </c>
      <c r="BE147" s="109">
        <f>IF(U147="základní",N147,0)</f>
        <v>0</v>
      </c>
      <c r="BF147" s="109">
        <f>IF(U147="snížená",N147,0)</f>
        <v>0</v>
      </c>
      <c r="BG147" s="109">
        <f>IF(U147="zákl. přenesená",N147,0)</f>
        <v>0</v>
      </c>
      <c r="BH147" s="109">
        <f>IF(U147="sníž. přenesená",N147,0)</f>
        <v>0</v>
      </c>
      <c r="BI147" s="109">
        <f>IF(U147="nulová",N147,0)</f>
        <v>0</v>
      </c>
      <c r="BJ147" s="20" t="s">
        <v>94</v>
      </c>
      <c r="BK147" s="109">
        <f>ROUND(L147*K147,2)</f>
        <v>0</v>
      </c>
      <c r="BL147" s="20" t="s">
        <v>193</v>
      </c>
      <c r="BM147" s="20" t="s">
        <v>1148</v>
      </c>
    </row>
    <row r="148" spans="2:65" s="1" customFormat="1" ht="31.5" customHeight="1">
      <c r="B148" s="135"/>
      <c r="C148" s="164" t="s">
        <v>271</v>
      </c>
      <c r="D148" s="164" t="s">
        <v>189</v>
      </c>
      <c r="E148" s="165" t="s">
        <v>614</v>
      </c>
      <c r="F148" s="256" t="s">
        <v>615</v>
      </c>
      <c r="G148" s="256"/>
      <c r="H148" s="256"/>
      <c r="I148" s="256"/>
      <c r="J148" s="166" t="s">
        <v>208</v>
      </c>
      <c r="K148" s="167">
        <v>79.47</v>
      </c>
      <c r="L148" s="257">
        <v>0</v>
      </c>
      <c r="M148" s="257"/>
      <c r="N148" s="258">
        <f>ROUND(L148*K148,2)</f>
        <v>0</v>
      </c>
      <c r="O148" s="258"/>
      <c r="P148" s="258"/>
      <c r="Q148" s="258"/>
      <c r="R148" s="138"/>
      <c r="T148" s="168" t="s">
        <v>5</v>
      </c>
      <c r="U148" s="47" t="s">
        <v>51</v>
      </c>
      <c r="V148" s="39"/>
      <c r="W148" s="169">
        <f>V148*K148</f>
        <v>0</v>
      </c>
      <c r="X148" s="169">
        <v>0</v>
      </c>
      <c r="Y148" s="169">
        <f>X148*K148</f>
        <v>0</v>
      </c>
      <c r="Z148" s="169">
        <v>0</v>
      </c>
      <c r="AA148" s="170">
        <f>Z148*K148</f>
        <v>0</v>
      </c>
      <c r="AR148" s="20" t="s">
        <v>193</v>
      </c>
      <c r="AT148" s="20" t="s">
        <v>189</v>
      </c>
      <c r="AU148" s="20" t="s">
        <v>126</v>
      </c>
      <c r="AY148" s="20" t="s">
        <v>188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0" t="s">
        <v>94</v>
      </c>
      <c r="BK148" s="109">
        <f>ROUND(L148*K148,2)</f>
        <v>0</v>
      </c>
      <c r="BL148" s="20" t="s">
        <v>193</v>
      </c>
      <c r="BM148" s="20" t="s">
        <v>1149</v>
      </c>
    </row>
    <row r="149" spans="2:65" s="1" customFormat="1" ht="31.5" customHeight="1">
      <c r="B149" s="135"/>
      <c r="C149" s="164" t="s">
        <v>276</v>
      </c>
      <c r="D149" s="164" t="s">
        <v>189</v>
      </c>
      <c r="E149" s="165" t="s">
        <v>1150</v>
      </c>
      <c r="F149" s="256" t="s">
        <v>1151</v>
      </c>
      <c r="G149" s="256"/>
      <c r="H149" s="256"/>
      <c r="I149" s="256"/>
      <c r="J149" s="166" t="s">
        <v>208</v>
      </c>
      <c r="K149" s="167">
        <v>2.649</v>
      </c>
      <c r="L149" s="257">
        <v>0</v>
      </c>
      <c r="M149" s="257"/>
      <c r="N149" s="258">
        <f>ROUND(L149*K149,2)</f>
        <v>0</v>
      </c>
      <c r="O149" s="258"/>
      <c r="P149" s="258"/>
      <c r="Q149" s="258"/>
      <c r="R149" s="138"/>
      <c r="T149" s="168" t="s">
        <v>5</v>
      </c>
      <c r="U149" s="47" t="s">
        <v>51</v>
      </c>
      <c r="V149" s="39"/>
      <c r="W149" s="169">
        <f>V149*K149</f>
        <v>0</v>
      </c>
      <c r="X149" s="169">
        <v>0</v>
      </c>
      <c r="Y149" s="169">
        <f>X149*K149</f>
        <v>0</v>
      </c>
      <c r="Z149" s="169">
        <v>0</v>
      </c>
      <c r="AA149" s="170">
        <f>Z149*K149</f>
        <v>0</v>
      </c>
      <c r="AR149" s="20" t="s">
        <v>193</v>
      </c>
      <c r="AT149" s="20" t="s">
        <v>189</v>
      </c>
      <c r="AU149" s="20" t="s">
        <v>126</v>
      </c>
      <c r="AY149" s="20" t="s">
        <v>188</v>
      </c>
      <c r="BE149" s="109">
        <f>IF(U149="základní",N149,0)</f>
        <v>0</v>
      </c>
      <c r="BF149" s="109">
        <f>IF(U149="snížená",N149,0)</f>
        <v>0</v>
      </c>
      <c r="BG149" s="109">
        <f>IF(U149="zákl. přenesená",N149,0)</f>
        <v>0</v>
      </c>
      <c r="BH149" s="109">
        <f>IF(U149="sníž. přenesená",N149,0)</f>
        <v>0</v>
      </c>
      <c r="BI149" s="109">
        <f>IF(U149="nulová",N149,0)</f>
        <v>0</v>
      </c>
      <c r="BJ149" s="20" t="s">
        <v>94</v>
      </c>
      <c r="BK149" s="109">
        <f>ROUND(L149*K149,2)</f>
        <v>0</v>
      </c>
      <c r="BL149" s="20" t="s">
        <v>193</v>
      </c>
      <c r="BM149" s="20" t="s">
        <v>1152</v>
      </c>
    </row>
    <row r="150" spans="2:65" s="9" customFormat="1" ht="29.85" customHeight="1">
      <c r="B150" s="153"/>
      <c r="C150" s="154"/>
      <c r="D150" s="163" t="s">
        <v>148</v>
      </c>
      <c r="E150" s="163"/>
      <c r="F150" s="163"/>
      <c r="G150" s="163"/>
      <c r="H150" s="163"/>
      <c r="I150" s="163"/>
      <c r="J150" s="163"/>
      <c r="K150" s="163"/>
      <c r="L150" s="163"/>
      <c r="M150" s="163"/>
      <c r="N150" s="250">
        <f>BK150</f>
        <v>0</v>
      </c>
      <c r="O150" s="251"/>
      <c r="P150" s="251"/>
      <c r="Q150" s="251"/>
      <c r="R150" s="156"/>
      <c r="T150" s="157"/>
      <c r="U150" s="154"/>
      <c r="V150" s="154"/>
      <c r="W150" s="158">
        <f>W151</f>
        <v>0</v>
      </c>
      <c r="X150" s="154"/>
      <c r="Y150" s="158">
        <f>Y151</f>
        <v>0</v>
      </c>
      <c r="Z150" s="154"/>
      <c r="AA150" s="159">
        <f>AA151</f>
        <v>0</v>
      </c>
      <c r="AR150" s="160" t="s">
        <v>94</v>
      </c>
      <c r="AT150" s="161" t="s">
        <v>85</v>
      </c>
      <c r="AU150" s="161" t="s">
        <v>94</v>
      </c>
      <c r="AY150" s="160" t="s">
        <v>188</v>
      </c>
      <c r="BK150" s="162">
        <f>BK151</f>
        <v>0</v>
      </c>
    </row>
    <row r="151" spans="2:65" s="1" customFormat="1" ht="22.5" customHeight="1">
      <c r="B151" s="135"/>
      <c r="C151" s="164" t="s">
        <v>281</v>
      </c>
      <c r="D151" s="164" t="s">
        <v>189</v>
      </c>
      <c r="E151" s="165" t="s">
        <v>1153</v>
      </c>
      <c r="F151" s="256" t="s">
        <v>1154</v>
      </c>
      <c r="G151" s="256"/>
      <c r="H151" s="256"/>
      <c r="I151" s="256"/>
      <c r="J151" s="166" t="s">
        <v>208</v>
      </c>
      <c r="K151" s="167">
        <v>0.80100000000000005</v>
      </c>
      <c r="L151" s="257">
        <v>0</v>
      </c>
      <c r="M151" s="257"/>
      <c r="N151" s="258">
        <f>ROUND(L151*K151,2)</f>
        <v>0</v>
      </c>
      <c r="O151" s="258"/>
      <c r="P151" s="258"/>
      <c r="Q151" s="258"/>
      <c r="R151" s="138"/>
      <c r="T151" s="168" t="s">
        <v>5</v>
      </c>
      <c r="U151" s="47" t="s">
        <v>51</v>
      </c>
      <c r="V151" s="39"/>
      <c r="W151" s="169">
        <f>V151*K151</f>
        <v>0</v>
      </c>
      <c r="X151" s="169">
        <v>0</v>
      </c>
      <c r="Y151" s="169">
        <f>X151*K151</f>
        <v>0</v>
      </c>
      <c r="Z151" s="169">
        <v>0</v>
      </c>
      <c r="AA151" s="170">
        <f>Z151*K151</f>
        <v>0</v>
      </c>
      <c r="AR151" s="20" t="s">
        <v>193</v>
      </c>
      <c r="AT151" s="20" t="s">
        <v>189</v>
      </c>
      <c r="AU151" s="20" t="s">
        <v>126</v>
      </c>
      <c r="AY151" s="20" t="s">
        <v>188</v>
      </c>
      <c r="BE151" s="109">
        <f>IF(U151="základní",N151,0)</f>
        <v>0</v>
      </c>
      <c r="BF151" s="109">
        <f>IF(U151="snížená",N151,0)</f>
        <v>0</v>
      </c>
      <c r="BG151" s="109">
        <f>IF(U151="zákl. přenesená",N151,0)</f>
        <v>0</v>
      </c>
      <c r="BH151" s="109">
        <f>IF(U151="sníž. přenesená",N151,0)</f>
        <v>0</v>
      </c>
      <c r="BI151" s="109">
        <f>IF(U151="nulová",N151,0)</f>
        <v>0</v>
      </c>
      <c r="BJ151" s="20" t="s">
        <v>94</v>
      </c>
      <c r="BK151" s="109">
        <f>ROUND(L151*K151,2)</f>
        <v>0</v>
      </c>
      <c r="BL151" s="20" t="s">
        <v>193</v>
      </c>
      <c r="BM151" s="20" t="s">
        <v>1155</v>
      </c>
    </row>
    <row r="152" spans="2:65" s="9" customFormat="1" ht="37.35" customHeight="1">
      <c r="B152" s="153"/>
      <c r="C152" s="154"/>
      <c r="D152" s="155" t="s">
        <v>150</v>
      </c>
      <c r="E152" s="155"/>
      <c r="F152" s="155"/>
      <c r="G152" s="155"/>
      <c r="H152" s="155"/>
      <c r="I152" s="155"/>
      <c r="J152" s="155"/>
      <c r="K152" s="155"/>
      <c r="L152" s="155"/>
      <c r="M152" s="155"/>
      <c r="N152" s="247">
        <f>BK152</f>
        <v>0</v>
      </c>
      <c r="O152" s="248"/>
      <c r="P152" s="248"/>
      <c r="Q152" s="248"/>
      <c r="R152" s="156"/>
      <c r="T152" s="157"/>
      <c r="U152" s="154"/>
      <c r="V152" s="154"/>
      <c r="W152" s="158">
        <f>W153+W170+W187+W189+W210</f>
        <v>0</v>
      </c>
      <c r="X152" s="154"/>
      <c r="Y152" s="158">
        <f>Y153+Y170+Y187+Y189+Y210</f>
        <v>0.64223000000000008</v>
      </c>
      <c r="Z152" s="154"/>
      <c r="AA152" s="159">
        <f>AA153+AA170+AA187+AA189+AA210</f>
        <v>0.24849999999999997</v>
      </c>
      <c r="AR152" s="160" t="s">
        <v>126</v>
      </c>
      <c r="AT152" s="161" t="s">
        <v>85</v>
      </c>
      <c r="AU152" s="161" t="s">
        <v>86</v>
      </c>
      <c r="AY152" s="160" t="s">
        <v>188</v>
      </c>
      <c r="BK152" s="162">
        <f>BK153+BK170+BK187+BK189+BK210</f>
        <v>0</v>
      </c>
    </row>
    <row r="153" spans="2:65" s="9" customFormat="1" ht="19.899999999999999" customHeight="1">
      <c r="B153" s="153"/>
      <c r="C153" s="154"/>
      <c r="D153" s="163" t="s">
        <v>1109</v>
      </c>
      <c r="E153" s="163"/>
      <c r="F153" s="163"/>
      <c r="G153" s="163"/>
      <c r="H153" s="163"/>
      <c r="I153" s="163"/>
      <c r="J153" s="163"/>
      <c r="K153" s="163"/>
      <c r="L153" s="163"/>
      <c r="M153" s="163"/>
      <c r="N153" s="252">
        <f>BK153</f>
        <v>0</v>
      </c>
      <c r="O153" s="253"/>
      <c r="P153" s="253"/>
      <c r="Q153" s="253"/>
      <c r="R153" s="156"/>
      <c r="T153" s="157"/>
      <c r="U153" s="154"/>
      <c r="V153" s="154"/>
      <c r="W153" s="158">
        <f>SUM(W154:W169)</f>
        <v>0</v>
      </c>
      <c r="X153" s="154"/>
      <c r="Y153" s="158">
        <f>SUM(Y154:Y169)</f>
        <v>6.7080000000000001E-2</v>
      </c>
      <c r="Z153" s="154"/>
      <c r="AA153" s="159">
        <f>SUM(AA154:AA169)</f>
        <v>0</v>
      </c>
      <c r="AR153" s="160" t="s">
        <v>126</v>
      </c>
      <c r="AT153" s="161" t="s">
        <v>85</v>
      </c>
      <c r="AU153" s="161" t="s">
        <v>94</v>
      </c>
      <c r="AY153" s="160" t="s">
        <v>188</v>
      </c>
      <c r="BK153" s="162">
        <f>SUM(BK154:BK169)</f>
        <v>0</v>
      </c>
    </row>
    <row r="154" spans="2:65" s="1" customFormat="1" ht="31.5" customHeight="1">
      <c r="B154" s="135"/>
      <c r="C154" s="164" t="s">
        <v>285</v>
      </c>
      <c r="D154" s="164" t="s">
        <v>189</v>
      </c>
      <c r="E154" s="165" t="s">
        <v>1156</v>
      </c>
      <c r="F154" s="256" t="s">
        <v>1157</v>
      </c>
      <c r="G154" s="256"/>
      <c r="H154" s="256"/>
      <c r="I154" s="256"/>
      <c r="J154" s="166" t="s">
        <v>348</v>
      </c>
      <c r="K154" s="167">
        <v>2</v>
      </c>
      <c r="L154" s="257">
        <v>0</v>
      </c>
      <c r="M154" s="257"/>
      <c r="N154" s="258">
        <f t="shared" ref="N154:N169" si="25">ROUND(L154*K154,2)</f>
        <v>0</v>
      </c>
      <c r="O154" s="258"/>
      <c r="P154" s="258"/>
      <c r="Q154" s="258"/>
      <c r="R154" s="138"/>
      <c r="T154" s="168" t="s">
        <v>5</v>
      </c>
      <c r="U154" s="47" t="s">
        <v>51</v>
      </c>
      <c r="V154" s="39"/>
      <c r="W154" s="169">
        <f t="shared" ref="W154:W169" si="26">V154*K154</f>
        <v>0</v>
      </c>
      <c r="X154" s="169">
        <v>2.7699999999999999E-3</v>
      </c>
      <c r="Y154" s="169">
        <f t="shared" ref="Y154:Y169" si="27">X154*K154</f>
        <v>5.5399999999999998E-3</v>
      </c>
      <c r="Z154" s="169">
        <v>0</v>
      </c>
      <c r="AA154" s="170">
        <f t="shared" ref="AA154:AA169" si="28">Z154*K154</f>
        <v>0</v>
      </c>
      <c r="AR154" s="20" t="s">
        <v>271</v>
      </c>
      <c r="AT154" s="20" t="s">
        <v>189</v>
      </c>
      <c r="AU154" s="20" t="s">
        <v>126</v>
      </c>
      <c r="AY154" s="20" t="s">
        <v>188</v>
      </c>
      <c r="BE154" s="109">
        <f t="shared" ref="BE154:BE169" si="29">IF(U154="základní",N154,0)</f>
        <v>0</v>
      </c>
      <c r="BF154" s="109">
        <f t="shared" ref="BF154:BF169" si="30">IF(U154="snížená",N154,0)</f>
        <v>0</v>
      </c>
      <c r="BG154" s="109">
        <f t="shared" ref="BG154:BG169" si="31">IF(U154="zákl. přenesená",N154,0)</f>
        <v>0</v>
      </c>
      <c r="BH154" s="109">
        <f t="shared" ref="BH154:BH169" si="32">IF(U154="sníž. přenesená",N154,0)</f>
        <v>0</v>
      </c>
      <c r="BI154" s="109">
        <f t="shared" ref="BI154:BI169" si="33">IF(U154="nulová",N154,0)</f>
        <v>0</v>
      </c>
      <c r="BJ154" s="20" t="s">
        <v>94</v>
      </c>
      <c r="BK154" s="109">
        <f t="shared" ref="BK154:BK169" si="34">ROUND(L154*K154,2)</f>
        <v>0</v>
      </c>
      <c r="BL154" s="20" t="s">
        <v>271</v>
      </c>
      <c r="BM154" s="20" t="s">
        <v>1158</v>
      </c>
    </row>
    <row r="155" spans="2:65" s="1" customFormat="1" ht="31.5" customHeight="1">
      <c r="B155" s="135"/>
      <c r="C155" s="164" t="s">
        <v>295</v>
      </c>
      <c r="D155" s="164" t="s">
        <v>189</v>
      </c>
      <c r="E155" s="165" t="s">
        <v>1159</v>
      </c>
      <c r="F155" s="256" t="s">
        <v>1160</v>
      </c>
      <c r="G155" s="256"/>
      <c r="H155" s="256"/>
      <c r="I155" s="256"/>
      <c r="J155" s="166" t="s">
        <v>348</v>
      </c>
      <c r="K155" s="167">
        <v>15</v>
      </c>
      <c r="L155" s="257">
        <v>0</v>
      </c>
      <c r="M155" s="257"/>
      <c r="N155" s="258">
        <f t="shared" si="25"/>
        <v>0</v>
      </c>
      <c r="O155" s="258"/>
      <c r="P155" s="258"/>
      <c r="Q155" s="258"/>
      <c r="R155" s="138"/>
      <c r="T155" s="168" t="s">
        <v>5</v>
      </c>
      <c r="U155" s="47" t="s">
        <v>51</v>
      </c>
      <c r="V155" s="39"/>
      <c r="W155" s="169">
        <f t="shared" si="26"/>
        <v>0</v>
      </c>
      <c r="X155" s="169">
        <v>1.09E-3</v>
      </c>
      <c r="Y155" s="169">
        <f t="shared" si="27"/>
        <v>1.635E-2</v>
      </c>
      <c r="Z155" s="169">
        <v>0</v>
      </c>
      <c r="AA155" s="170">
        <f t="shared" si="28"/>
        <v>0</v>
      </c>
      <c r="AR155" s="20" t="s">
        <v>271</v>
      </c>
      <c r="AT155" s="20" t="s">
        <v>189</v>
      </c>
      <c r="AU155" s="20" t="s">
        <v>126</v>
      </c>
      <c r="AY155" s="20" t="s">
        <v>188</v>
      </c>
      <c r="BE155" s="109">
        <f t="shared" si="29"/>
        <v>0</v>
      </c>
      <c r="BF155" s="109">
        <f t="shared" si="30"/>
        <v>0</v>
      </c>
      <c r="BG155" s="109">
        <f t="shared" si="31"/>
        <v>0</v>
      </c>
      <c r="BH155" s="109">
        <f t="shared" si="32"/>
        <v>0</v>
      </c>
      <c r="BI155" s="109">
        <f t="shared" si="33"/>
        <v>0</v>
      </c>
      <c r="BJ155" s="20" t="s">
        <v>94</v>
      </c>
      <c r="BK155" s="109">
        <f t="shared" si="34"/>
        <v>0</v>
      </c>
      <c r="BL155" s="20" t="s">
        <v>271</v>
      </c>
      <c r="BM155" s="20" t="s">
        <v>1161</v>
      </c>
    </row>
    <row r="156" spans="2:65" s="1" customFormat="1" ht="31.5" customHeight="1">
      <c r="B156" s="135"/>
      <c r="C156" s="164" t="s">
        <v>10</v>
      </c>
      <c r="D156" s="164" t="s">
        <v>189</v>
      </c>
      <c r="E156" s="165" t="s">
        <v>1162</v>
      </c>
      <c r="F156" s="256" t="s">
        <v>1163</v>
      </c>
      <c r="G156" s="256"/>
      <c r="H156" s="256"/>
      <c r="I156" s="256"/>
      <c r="J156" s="166" t="s">
        <v>348</v>
      </c>
      <c r="K156" s="167">
        <v>4</v>
      </c>
      <c r="L156" s="257">
        <v>0</v>
      </c>
      <c r="M156" s="257"/>
      <c r="N156" s="258">
        <f t="shared" si="25"/>
        <v>0</v>
      </c>
      <c r="O156" s="258"/>
      <c r="P156" s="258"/>
      <c r="Q156" s="258"/>
      <c r="R156" s="138"/>
      <c r="T156" s="168" t="s">
        <v>5</v>
      </c>
      <c r="U156" s="47" t="s">
        <v>51</v>
      </c>
      <c r="V156" s="39"/>
      <c r="W156" s="169">
        <f t="shared" si="26"/>
        <v>0</v>
      </c>
      <c r="X156" s="169">
        <v>8.3000000000000001E-4</v>
      </c>
      <c r="Y156" s="169">
        <f t="shared" si="27"/>
        <v>3.32E-3</v>
      </c>
      <c r="Z156" s="169">
        <v>0</v>
      </c>
      <c r="AA156" s="170">
        <f t="shared" si="28"/>
        <v>0</v>
      </c>
      <c r="AR156" s="20" t="s">
        <v>271</v>
      </c>
      <c r="AT156" s="20" t="s">
        <v>189</v>
      </c>
      <c r="AU156" s="20" t="s">
        <v>126</v>
      </c>
      <c r="AY156" s="20" t="s">
        <v>188</v>
      </c>
      <c r="BE156" s="109">
        <f t="shared" si="29"/>
        <v>0</v>
      </c>
      <c r="BF156" s="109">
        <f t="shared" si="30"/>
        <v>0</v>
      </c>
      <c r="BG156" s="109">
        <f t="shared" si="31"/>
        <v>0</v>
      </c>
      <c r="BH156" s="109">
        <f t="shared" si="32"/>
        <v>0</v>
      </c>
      <c r="BI156" s="109">
        <f t="shared" si="33"/>
        <v>0</v>
      </c>
      <c r="BJ156" s="20" t="s">
        <v>94</v>
      </c>
      <c r="BK156" s="109">
        <f t="shared" si="34"/>
        <v>0</v>
      </c>
      <c r="BL156" s="20" t="s">
        <v>271</v>
      </c>
      <c r="BM156" s="20" t="s">
        <v>1164</v>
      </c>
    </row>
    <row r="157" spans="2:65" s="1" customFormat="1" ht="31.5" customHeight="1">
      <c r="B157" s="135"/>
      <c r="C157" s="164" t="s">
        <v>306</v>
      </c>
      <c r="D157" s="164" t="s">
        <v>189</v>
      </c>
      <c r="E157" s="165" t="s">
        <v>1165</v>
      </c>
      <c r="F157" s="256" t="s">
        <v>1166</v>
      </c>
      <c r="G157" s="256"/>
      <c r="H157" s="256"/>
      <c r="I157" s="256"/>
      <c r="J157" s="166" t="s">
        <v>348</v>
      </c>
      <c r="K157" s="167">
        <v>18</v>
      </c>
      <c r="L157" s="257">
        <v>0</v>
      </c>
      <c r="M157" s="257"/>
      <c r="N157" s="258">
        <f t="shared" si="25"/>
        <v>0</v>
      </c>
      <c r="O157" s="258"/>
      <c r="P157" s="258"/>
      <c r="Q157" s="258"/>
      <c r="R157" s="138"/>
      <c r="T157" s="168" t="s">
        <v>5</v>
      </c>
      <c r="U157" s="47" t="s">
        <v>51</v>
      </c>
      <c r="V157" s="39"/>
      <c r="W157" s="169">
        <f t="shared" si="26"/>
        <v>0</v>
      </c>
      <c r="X157" s="169">
        <v>1.1999999999999999E-3</v>
      </c>
      <c r="Y157" s="169">
        <f t="shared" si="27"/>
        <v>2.1599999999999998E-2</v>
      </c>
      <c r="Z157" s="169">
        <v>0</v>
      </c>
      <c r="AA157" s="170">
        <f t="shared" si="28"/>
        <v>0</v>
      </c>
      <c r="AR157" s="20" t="s">
        <v>271</v>
      </c>
      <c r="AT157" s="20" t="s">
        <v>189</v>
      </c>
      <c r="AU157" s="20" t="s">
        <v>126</v>
      </c>
      <c r="AY157" s="20" t="s">
        <v>188</v>
      </c>
      <c r="BE157" s="109">
        <f t="shared" si="29"/>
        <v>0</v>
      </c>
      <c r="BF157" s="109">
        <f t="shared" si="30"/>
        <v>0</v>
      </c>
      <c r="BG157" s="109">
        <f t="shared" si="31"/>
        <v>0</v>
      </c>
      <c r="BH157" s="109">
        <f t="shared" si="32"/>
        <v>0</v>
      </c>
      <c r="BI157" s="109">
        <f t="shared" si="33"/>
        <v>0</v>
      </c>
      <c r="BJ157" s="20" t="s">
        <v>94</v>
      </c>
      <c r="BK157" s="109">
        <f t="shared" si="34"/>
        <v>0</v>
      </c>
      <c r="BL157" s="20" t="s">
        <v>271</v>
      </c>
      <c r="BM157" s="20" t="s">
        <v>1167</v>
      </c>
    </row>
    <row r="158" spans="2:65" s="1" customFormat="1" ht="31.5" customHeight="1">
      <c r="B158" s="135"/>
      <c r="C158" s="164" t="s">
        <v>310</v>
      </c>
      <c r="D158" s="164" t="s">
        <v>189</v>
      </c>
      <c r="E158" s="165" t="s">
        <v>1168</v>
      </c>
      <c r="F158" s="256" t="s">
        <v>1169</v>
      </c>
      <c r="G158" s="256"/>
      <c r="H158" s="256"/>
      <c r="I158" s="256"/>
      <c r="J158" s="166" t="s">
        <v>348</v>
      </c>
      <c r="K158" s="167">
        <v>6</v>
      </c>
      <c r="L158" s="257">
        <v>0</v>
      </c>
      <c r="M158" s="257"/>
      <c r="N158" s="258">
        <f t="shared" si="25"/>
        <v>0</v>
      </c>
      <c r="O158" s="258"/>
      <c r="P158" s="258"/>
      <c r="Q158" s="258"/>
      <c r="R158" s="138"/>
      <c r="T158" s="168" t="s">
        <v>5</v>
      </c>
      <c r="U158" s="47" t="s">
        <v>51</v>
      </c>
      <c r="V158" s="39"/>
      <c r="W158" s="169">
        <f t="shared" si="26"/>
        <v>0</v>
      </c>
      <c r="X158" s="169">
        <v>8.9999999999999998E-4</v>
      </c>
      <c r="Y158" s="169">
        <f t="shared" si="27"/>
        <v>5.4000000000000003E-3</v>
      </c>
      <c r="Z158" s="169">
        <v>0</v>
      </c>
      <c r="AA158" s="170">
        <f t="shared" si="28"/>
        <v>0</v>
      </c>
      <c r="AR158" s="20" t="s">
        <v>271</v>
      </c>
      <c r="AT158" s="20" t="s">
        <v>189</v>
      </c>
      <c r="AU158" s="20" t="s">
        <v>126</v>
      </c>
      <c r="AY158" s="20" t="s">
        <v>188</v>
      </c>
      <c r="BE158" s="109">
        <f t="shared" si="29"/>
        <v>0</v>
      </c>
      <c r="BF158" s="109">
        <f t="shared" si="30"/>
        <v>0</v>
      </c>
      <c r="BG158" s="109">
        <f t="shared" si="31"/>
        <v>0</v>
      </c>
      <c r="BH158" s="109">
        <f t="shared" si="32"/>
        <v>0</v>
      </c>
      <c r="BI158" s="109">
        <f t="shared" si="33"/>
        <v>0</v>
      </c>
      <c r="BJ158" s="20" t="s">
        <v>94</v>
      </c>
      <c r="BK158" s="109">
        <f t="shared" si="34"/>
        <v>0</v>
      </c>
      <c r="BL158" s="20" t="s">
        <v>271</v>
      </c>
      <c r="BM158" s="20" t="s">
        <v>1170</v>
      </c>
    </row>
    <row r="159" spans="2:65" s="1" customFormat="1" ht="31.5" customHeight="1">
      <c r="B159" s="135"/>
      <c r="C159" s="164" t="s">
        <v>321</v>
      </c>
      <c r="D159" s="164" t="s">
        <v>189</v>
      </c>
      <c r="E159" s="165" t="s">
        <v>1171</v>
      </c>
      <c r="F159" s="256" t="s">
        <v>1172</v>
      </c>
      <c r="G159" s="256"/>
      <c r="H159" s="256"/>
      <c r="I159" s="256"/>
      <c r="J159" s="166" t="s">
        <v>348</v>
      </c>
      <c r="K159" s="167">
        <v>12</v>
      </c>
      <c r="L159" s="257">
        <v>0</v>
      </c>
      <c r="M159" s="257"/>
      <c r="N159" s="258">
        <f t="shared" si="25"/>
        <v>0</v>
      </c>
      <c r="O159" s="258"/>
      <c r="P159" s="258"/>
      <c r="Q159" s="258"/>
      <c r="R159" s="138"/>
      <c r="T159" s="168" t="s">
        <v>5</v>
      </c>
      <c r="U159" s="47" t="s">
        <v>51</v>
      </c>
      <c r="V159" s="39"/>
      <c r="W159" s="169">
        <f t="shared" si="26"/>
        <v>0</v>
      </c>
      <c r="X159" s="169">
        <v>3.5E-4</v>
      </c>
      <c r="Y159" s="169">
        <f t="shared" si="27"/>
        <v>4.1999999999999997E-3</v>
      </c>
      <c r="Z159" s="169">
        <v>0</v>
      </c>
      <c r="AA159" s="170">
        <f t="shared" si="28"/>
        <v>0</v>
      </c>
      <c r="AR159" s="20" t="s">
        <v>271</v>
      </c>
      <c r="AT159" s="20" t="s">
        <v>189</v>
      </c>
      <c r="AU159" s="20" t="s">
        <v>126</v>
      </c>
      <c r="AY159" s="20" t="s">
        <v>188</v>
      </c>
      <c r="BE159" s="109">
        <f t="shared" si="29"/>
        <v>0</v>
      </c>
      <c r="BF159" s="109">
        <f t="shared" si="30"/>
        <v>0</v>
      </c>
      <c r="BG159" s="109">
        <f t="shared" si="31"/>
        <v>0</v>
      </c>
      <c r="BH159" s="109">
        <f t="shared" si="32"/>
        <v>0</v>
      </c>
      <c r="BI159" s="109">
        <f t="shared" si="33"/>
        <v>0</v>
      </c>
      <c r="BJ159" s="20" t="s">
        <v>94</v>
      </c>
      <c r="BK159" s="109">
        <f t="shared" si="34"/>
        <v>0</v>
      </c>
      <c r="BL159" s="20" t="s">
        <v>271</v>
      </c>
      <c r="BM159" s="20" t="s">
        <v>1173</v>
      </c>
    </row>
    <row r="160" spans="2:65" s="1" customFormat="1" ht="31.5" customHeight="1">
      <c r="B160" s="135"/>
      <c r="C160" s="164" t="s">
        <v>325</v>
      </c>
      <c r="D160" s="164" t="s">
        <v>189</v>
      </c>
      <c r="E160" s="165" t="s">
        <v>1174</v>
      </c>
      <c r="F160" s="256" t="s">
        <v>1175</v>
      </c>
      <c r="G160" s="256"/>
      <c r="H160" s="256"/>
      <c r="I160" s="256"/>
      <c r="J160" s="166" t="s">
        <v>348</v>
      </c>
      <c r="K160" s="167">
        <v>4</v>
      </c>
      <c r="L160" s="257">
        <v>0</v>
      </c>
      <c r="M160" s="257"/>
      <c r="N160" s="258">
        <f t="shared" si="25"/>
        <v>0</v>
      </c>
      <c r="O160" s="258"/>
      <c r="P160" s="258"/>
      <c r="Q160" s="258"/>
      <c r="R160" s="138"/>
      <c r="T160" s="168" t="s">
        <v>5</v>
      </c>
      <c r="U160" s="47" t="s">
        <v>51</v>
      </c>
      <c r="V160" s="39"/>
      <c r="W160" s="169">
        <f t="shared" si="26"/>
        <v>0</v>
      </c>
      <c r="X160" s="169">
        <v>5.6999999999999998E-4</v>
      </c>
      <c r="Y160" s="169">
        <f t="shared" si="27"/>
        <v>2.2799999999999999E-3</v>
      </c>
      <c r="Z160" s="169">
        <v>0</v>
      </c>
      <c r="AA160" s="170">
        <f t="shared" si="28"/>
        <v>0</v>
      </c>
      <c r="AR160" s="20" t="s">
        <v>271</v>
      </c>
      <c r="AT160" s="20" t="s">
        <v>189</v>
      </c>
      <c r="AU160" s="20" t="s">
        <v>126</v>
      </c>
      <c r="AY160" s="20" t="s">
        <v>188</v>
      </c>
      <c r="BE160" s="109">
        <f t="shared" si="29"/>
        <v>0</v>
      </c>
      <c r="BF160" s="109">
        <f t="shared" si="30"/>
        <v>0</v>
      </c>
      <c r="BG160" s="109">
        <f t="shared" si="31"/>
        <v>0</v>
      </c>
      <c r="BH160" s="109">
        <f t="shared" si="32"/>
        <v>0</v>
      </c>
      <c r="BI160" s="109">
        <f t="shared" si="33"/>
        <v>0</v>
      </c>
      <c r="BJ160" s="20" t="s">
        <v>94</v>
      </c>
      <c r="BK160" s="109">
        <f t="shared" si="34"/>
        <v>0</v>
      </c>
      <c r="BL160" s="20" t="s">
        <v>271</v>
      </c>
      <c r="BM160" s="20" t="s">
        <v>1176</v>
      </c>
    </row>
    <row r="161" spans="2:65" s="1" customFormat="1" ht="31.5" customHeight="1">
      <c r="B161" s="135"/>
      <c r="C161" s="164" t="s">
        <v>329</v>
      </c>
      <c r="D161" s="164" t="s">
        <v>189</v>
      </c>
      <c r="E161" s="165" t="s">
        <v>1177</v>
      </c>
      <c r="F161" s="256" t="s">
        <v>1178</v>
      </c>
      <c r="G161" s="256"/>
      <c r="H161" s="256"/>
      <c r="I161" s="256"/>
      <c r="J161" s="166" t="s">
        <v>348</v>
      </c>
      <c r="K161" s="167">
        <v>6</v>
      </c>
      <c r="L161" s="257">
        <v>0</v>
      </c>
      <c r="M161" s="257"/>
      <c r="N161" s="258">
        <f t="shared" si="25"/>
        <v>0</v>
      </c>
      <c r="O161" s="258"/>
      <c r="P161" s="258"/>
      <c r="Q161" s="258"/>
      <c r="R161" s="138"/>
      <c r="T161" s="168" t="s">
        <v>5</v>
      </c>
      <c r="U161" s="47" t="s">
        <v>51</v>
      </c>
      <c r="V161" s="39"/>
      <c r="W161" s="169">
        <f t="shared" si="26"/>
        <v>0</v>
      </c>
      <c r="X161" s="169">
        <v>1.14E-3</v>
      </c>
      <c r="Y161" s="169">
        <f t="shared" si="27"/>
        <v>6.8399999999999997E-3</v>
      </c>
      <c r="Z161" s="169">
        <v>0</v>
      </c>
      <c r="AA161" s="170">
        <f t="shared" si="28"/>
        <v>0</v>
      </c>
      <c r="AR161" s="20" t="s">
        <v>271</v>
      </c>
      <c r="AT161" s="20" t="s">
        <v>189</v>
      </c>
      <c r="AU161" s="20" t="s">
        <v>126</v>
      </c>
      <c r="AY161" s="20" t="s">
        <v>188</v>
      </c>
      <c r="BE161" s="109">
        <f t="shared" si="29"/>
        <v>0</v>
      </c>
      <c r="BF161" s="109">
        <f t="shared" si="30"/>
        <v>0</v>
      </c>
      <c r="BG161" s="109">
        <f t="shared" si="31"/>
        <v>0</v>
      </c>
      <c r="BH161" s="109">
        <f t="shared" si="32"/>
        <v>0</v>
      </c>
      <c r="BI161" s="109">
        <f t="shared" si="33"/>
        <v>0</v>
      </c>
      <c r="BJ161" s="20" t="s">
        <v>94</v>
      </c>
      <c r="BK161" s="109">
        <f t="shared" si="34"/>
        <v>0</v>
      </c>
      <c r="BL161" s="20" t="s">
        <v>271</v>
      </c>
      <c r="BM161" s="20" t="s">
        <v>1179</v>
      </c>
    </row>
    <row r="162" spans="2:65" s="1" customFormat="1" ht="22.5" customHeight="1">
      <c r="B162" s="135"/>
      <c r="C162" s="164" t="s">
        <v>334</v>
      </c>
      <c r="D162" s="164" t="s">
        <v>189</v>
      </c>
      <c r="E162" s="165" t="s">
        <v>1180</v>
      </c>
      <c r="F162" s="256" t="s">
        <v>1181</v>
      </c>
      <c r="G162" s="256"/>
      <c r="H162" s="256"/>
      <c r="I162" s="256"/>
      <c r="J162" s="166" t="s">
        <v>236</v>
      </c>
      <c r="K162" s="167">
        <v>5</v>
      </c>
      <c r="L162" s="257">
        <v>0</v>
      </c>
      <c r="M162" s="257"/>
      <c r="N162" s="258">
        <f t="shared" si="25"/>
        <v>0</v>
      </c>
      <c r="O162" s="258"/>
      <c r="P162" s="258"/>
      <c r="Q162" s="258"/>
      <c r="R162" s="138"/>
      <c r="T162" s="168" t="s">
        <v>5</v>
      </c>
      <c r="U162" s="47" t="s">
        <v>51</v>
      </c>
      <c r="V162" s="39"/>
      <c r="W162" s="169">
        <f t="shared" si="26"/>
        <v>0</v>
      </c>
      <c r="X162" s="169">
        <v>0</v>
      </c>
      <c r="Y162" s="169">
        <f t="shared" si="27"/>
        <v>0</v>
      </c>
      <c r="Z162" s="169">
        <v>0</v>
      </c>
      <c r="AA162" s="170">
        <f t="shared" si="28"/>
        <v>0</v>
      </c>
      <c r="AR162" s="20" t="s">
        <v>271</v>
      </c>
      <c r="AT162" s="20" t="s">
        <v>189</v>
      </c>
      <c r="AU162" s="20" t="s">
        <v>126</v>
      </c>
      <c r="AY162" s="20" t="s">
        <v>188</v>
      </c>
      <c r="BE162" s="109">
        <f t="shared" si="29"/>
        <v>0</v>
      </c>
      <c r="BF162" s="109">
        <f t="shared" si="30"/>
        <v>0</v>
      </c>
      <c r="BG162" s="109">
        <f t="shared" si="31"/>
        <v>0</v>
      </c>
      <c r="BH162" s="109">
        <f t="shared" si="32"/>
        <v>0</v>
      </c>
      <c r="BI162" s="109">
        <f t="shared" si="33"/>
        <v>0</v>
      </c>
      <c r="BJ162" s="20" t="s">
        <v>94</v>
      </c>
      <c r="BK162" s="109">
        <f t="shared" si="34"/>
        <v>0</v>
      </c>
      <c r="BL162" s="20" t="s">
        <v>271</v>
      </c>
      <c r="BM162" s="20" t="s">
        <v>1182</v>
      </c>
    </row>
    <row r="163" spans="2:65" s="1" customFormat="1" ht="22.5" customHeight="1">
      <c r="B163" s="135"/>
      <c r="C163" s="164" t="s">
        <v>338</v>
      </c>
      <c r="D163" s="164" t="s">
        <v>189</v>
      </c>
      <c r="E163" s="165" t="s">
        <v>1183</v>
      </c>
      <c r="F163" s="256" t="s">
        <v>1184</v>
      </c>
      <c r="G163" s="256"/>
      <c r="H163" s="256"/>
      <c r="I163" s="256"/>
      <c r="J163" s="166" t="s">
        <v>236</v>
      </c>
      <c r="K163" s="167">
        <v>1</v>
      </c>
      <c r="L163" s="257">
        <v>0</v>
      </c>
      <c r="M163" s="257"/>
      <c r="N163" s="258">
        <f t="shared" si="25"/>
        <v>0</v>
      </c>
      <c r="O163" s="258"/>
      <c r="P163" s="258"/>
      <c r="Q163" s="258"/>
      <c r="R163" s="138"/>
      <c r="T163" s="168" t="s">
        <v>5</v>
      </c>
      <c r="U163" s="47" t="s">
        <v>51</v>
      </c>
      <c r="V163" s="39"/>
      <c r="W163" s="169">
        <f t="shared" si="26"/>
        <v>0</v>
      </c>
      <c r="X163" s="169">
        <v>0</v>
      </c>
      <c r="Y163" s="169">
        <f t="shared" si="27"/>
        <v>0</v>
      </c>
      <c r="Z163" s="169">
        <v>0</v>
      </c>
      <c r="AA163" s="170">
        <f t="shared" si="28"/>
        <v>0</v>
      </c>
      <c r="AR163" s="20" t="s">
        <v>271</v>
      </c>
      <c r="AT163" s="20" t="s">
        <v>189</v>
      </c>
      <c r="AU163" s="20" t="s">
        <v>126</v>
      </c>
      <c r="AY163" s="20" t="s">
        <v>188</v>
      </c>
      <c r="BE163" s="109">
        <f t="shared" si="29"/>
        <v>0</v>
      </c>
      <c r="BF163" s="109">
        <f t="shared" si="30"/>
        <v>0</v>
      </c>
      <c r="BG163" s="109">
        <f t="shared" si="31"/>
        <v>0</v>
      </c>
      <c r="BH163" s="109">
        <f t="shared" si="32"/>
        <v>0</v>
      </c>
      <c r="BI163" s="109">
        <f t="shared" si="33"/>
        <v>0</v>
      </c>
      <c r="BJ163" s="20" t="s">
        <v>94</v>
      </c>
      <c r="BK163" s="109">
        <f t="shared" si="34"/>
        <v>0</v>
      </c>
      <c r="BL163" s="20" t="s">
        <v>271</v>
      </c>
      <c r="BM163" s="20" t="s">
        <v>1185</v>
      </c>
    </row>
    <row r="164" spans="2:65" s="1" customFormat="1" ht="22.5" customHeight="1">
      <c r="B164" s="135"/>
      <c r="C164" s="164" t="s">
        <v>345</v>
      </c>
      <c r="D164" s="164" t="s">
        <v>189</v>
      </c>
      <c r="E164" s="165" t="s">
        <v>1186</v>
      </c>
      <c r="F164" s="256" t="s">
        <v>1187</v>
      </c>
      <c r="G164" s="256"/>
      <c r="H164" s="256"/>
      <c r="I164" s="256"/>
      <c r="J164" s="166" t="s">
        <v>236</v>
      </c>
      <c r="K164" s="167">
        <v>1</v>
      </c>
      <c r="L164" s="257">
        <v>0</v>
      </c>
      <c r="M164" s="257"/>
      <c r="N164" s="258">
        <f t="shared" si="25"/>
        <v>0</v>
      </c>
      <c r="O164" s="258"/>
      <c r="P164" s="258"/>
      <c r="Q164" s="258"/>
      <c r="R164" s="138"/>
      <c r="T164" s="168" t="s">
        <v>5</v>
      </c>
      <c r="U164" s="47" t="s">
        <v>51</v>
      </c>
      <c r="V164" s="39"/>
      <c r="W164" s="169">
        <f t="shared" si="26"/>
        <v>0</v>
      </c>
      <c r="X164" s="169">
        <v>0</v>
      </c>
      <c r="Y164" s="169">
        <f t="shared" si="27"/>
        <v>0</v>
      </c>
      <c r="Z164" s="169">
        <v>0</v>
      </c>
      <c r="AA164" s="170">
        <f t="shared" si="28"/>
        <v>0</v>
      </c>
      <c r="AR164" s="20" t="s">
        <v>271</v>
      </c>
      <c r="AT164" s="20" t="s">
        <v>189</v>
      </c>
      <c r="AU164" s="20" t="s">
        <v>126</v>
      </c>
      <c r="AY164" s="20" t="s">
        <v>188</v>
      </c>
      <c r="BE164" s="109">
        <f t="shared" si="29"/>
        <v>0</v>
      </c>
      <c r="BF164" s="109">
        <f t="shared" si="30"/>
        <v>0</v>
      </c>
      <c r="BG164" s="109">
        <f t="shared" si="31"/>
        <v>0</v>
      </c>
      <c r="BH164" s="109">
        <f t="shared" si="32"/>
        <v>0</v>
      </c>
      <c r="BI164" s="109">
        <f t="shared" si="33"/>
        <v>0</v>
      </c>
      <c r="BJ164" s="20" t="s">
        <v>94</v>
      </c>
      <c r="BK164" s="109">
        <f t="shared" si="34"/>
        <v>0</v>
      </c>
      <c r="BL164" s="20" t="s">
        <v>271</v>
      </c>
      <c r="BM164" s="20" t="s">
        <v>1188</v>
      </c>
    </row>
    <row r="165" spans="2:65" s="1" customFormat="1" ht="31.5" customHeight="1">
      <c r="B165" s="135"/>
      <c r="C165" s="164" t="s">
        <v>351</v>
      </c>
      <c r="D165" s="164" t="s">
        <v>189</v>
      </c>
      <c r="E165" s="165" t="s">
        <v>1189</v>
      </c>
      <c r="F165" s="256" t="s">
        <v>1190</v>
      </c>
      <c r="G165" s="256"/>
      <c r="H165" s="256"/>
      <c r="I165" s="256"/>
      <c r="J165" s="166" t="s">
        <v>236</v>
      </c>
      <c r="K165" s="167">
        <v>1</v>
      </c>
      <c r="L165" s="257">
        <v>0</v>
      </c>
      <c r="M165" s="257"/>
      <c r="N165" s="258">
        <f t="shared" si="25"/>
        <v>0</v>
      </c>
      <c r="O165" s="258"/>
      <c r="P165" s="258"/>
      <c r="Q165" s="258"/>
      <c r="R165" s="138"/>
      <c r="T165" s="168" t="s">
        <v>5</v>
      </c>
      <c r="U165" s="47" t="s">
        <v>51</v>
      </c>
      <c r="V165" s="39"/>
      <c r="W165" s="169">
        <f t="shared" si="26"/>
        <v>0</v>
      </c>
      <c r="X165" s="169">
        <v>1.01E-3</v>
      </c>
      <c r="Y165" s="169">
        <f t="shared" si="27"/>
        <v>1.01E-3</v>
      </c>
      <c r="Z165" s="169">
        <v>0</v>
      </c>
      <c r="AA165" s="170">
        <f t="shared" si="28"/>
        <v>0</v>
      </c>
      <c r="AR165" s="20" t="s">
        <v>193</v>
      </c>
      <c r="AT165" s="20" t="s">
        <v>189</v>
      </c>
      <c r="AU165" s="20" t="s">
        <v>126</v>
      </c>
      <c r="AY165" s="20" t="s">
        <v>188</v>
      </c>
      <c r="BE165" s="109">
        <f t="shared" si="29"/>
        <v>0</v>
      </c>
      <c r="BF165" s="109">
        <f t="shared" si="30"/>
        <v>0</v>
      </c>
      <c r="BG165" s="109">
        <f t="shared" si="31"/>
        <v>0</v>
      </c>
      <c r="BH165" s="109">
        <f t="shared" si="32"/>
        <v>0</v>
      </c>
      <c r="BI165" s="109">
        <f t="shared" si="33"/>
        <v>0</v>
      </c>
      <c r="BJ165" s="20" t="s">
        <v>94</v>
      </c>
      <c r="BK165" s="109">
        <f t="shared" si="34"/>
        <v>0</v>
      </c>
      <c r="BL165" s="20" t="s">
        <v>193</v>
      </c>
      <c r="BM165" s="20" t="s">
        <v>1191</v>
      </c>
    </row>
    <row r="166" spans="2:65" s="1" customFormat="1" ht="31.5" customHeight="1">
      <c r="B166" s="135"/>
      <c r="C166" s="164" t="s">
        <v>356</v>
      </c>
      <c r="D166" s="164" t="s">
        <v>189</v>
      </c>
      <c r="E166" s="165" t="s">
        <v>1192</v>
      </c>
      <c r="F166" s="256" t="s">
        <v>1193</v>
      </c>
      <c r="G166" s="256"/>
      <c r="H166" s="256"/>
      <c r="I166" s="256"/>
      <c r="J166" s="166" t="s">
        <v>236</v>
      </c>
      <c r="K166" s="167">
        <v>3</v>
      </c>
      <c r="L166" s="257">
        <v>0</v>
      </c>
      <c r="M166" s="257"/>
      <c r="N166" s="258">
        <f t="shared" si="25"/>
        <v>0</v>
      </c>
      <c r="O166" s="258"/>
      <c r="P166" s="258"/>
      <c r="Q166" s="258"/>
      <c r="R166" s="138"/>
      <c r="T166" s="168" t="s">
        <v>5</v>
      </c>
      <c r="U166" s="47" t="s">
        <v>51</v>
      </c>
      <c r="V166" s="39"/>
      <c r="W166" s="169">
        <f t="shared" si="26"/>
        <v>0</v>
      </c>
      <c r="X166" s="169">
        <v>1.8000000000000001E-4</v>
      </c>
      <c r="Y166" s="169">
        <f t="shared" si="27"/>
        <v>5.4000000000000001E-4</v>
      </c>
      <c r="Z166" s="169">
        <v>0</v>
      </c>
      <c r="AA166" s="170">
        <f t="shared" si="28"/>
        <v>0</v>
      </c>
      <c r="AR166" s="20" t="s">
        <v>271</v>
      </c>
      <c r="AT166" s="20" t="s">
        <v>189</v>
      </c>
      <c r="AU166" s="20" t="s">
        <v>126</v>
      </c>
      <c r="AY166" s="20" t="s">
        <v>188</v>
      </c>
      <c r="BE166" s="109">
        <f t="shared" si="29"/>
        <v>0</v>
      </c>
      <c r="BF166" s="109">
        <f t="shared" si="30"/>
        <v>0</v>
      </c>
      <c r="BG166" s="109">
        <f t="shared" si="31"/>
        <v>0</v>
      </c>
      <c r="BH166" s="109">
        <f t="shared" si="32"/>
        <v>0</v>
      </c>
      <c r="BI166" s="109">
        <f t="shared" si="33"/>
        <v>0</v>
      </c>
      <c r="BJ166" s="20" t="s">
        <v>94</v>
      </c>
      <c r="BK166" s="109">
        <f t="shared" si="34"/>
        <v>0</v>
      </c>
      <c r="BL166" s="20" t="s">
        <v>271</v>
      </c>
      <c r="BM166" s="20" t="s">
        <v>1194</v>
      </c>
    </row>
    <row r="167" spans="2:65" s="1" customFormat="1" ht="31.5" customHeight="1">
      <c r="B167" s="135"/>
      <c r="C167" s="164" t="s">
        <v>360</v>
      </c>
      <c r="D167" s="164" t="s">
        <v>189</v>
      </c>
      <c r="E167" s="165" t="s">
        <v>1195</v>
      </c>
      <c r="F167" s="256" t="s">
        <v>1196</v>
      </c>
      <c r="G167" s="256"/>
      <c r="H167" s="256"/>
      <c r="I167" s="256"/>
      <c r="J167" s="166" t="s">
        <v>236</v>
      </c>
      <c r="K167" s="167">
        <v>2</v>
      </c>
      <c r="L167" s="257">
        <v>0</v>
      </c>
      <c r="M167" s="257"/>
      <c r="N167" s="258">
        <f t="shared" si="25"/>
        <v>0</v>
      </c>
      <c r="O167" s="258"/>
      <c r="P167" s="258"/>
      <c r="Q167" s="258"/>
      <c r="R167" s="138"/>
      <c r="T167" s="168" t="s">
        <v>5</v>
      </c>
      <c r="U167" s="47" t="s">
        <v>51</v>
      </c>
      <c r="V167" s="39"/>
      <c r="W167" s="169">
        <f t="shared" si="26"/>
        <v>0</v>
      </c>
      <c r="X167" s="169">
        <v>0</v>
      </c>
      <c r="Y167" s="169">
        <f t="shared" si="27"/>
        <v>0</v>
      </c>
      <c r="Z167" s="169">
        <v>0</v>
      </c>
      <c r="AA167" s="170">
        <f t="shared" si="28"/>
        <v>0</v>
      </c>
      <c r="AR167" s="20" t="s">
        <v>271</v>
      </c>
      <c r="AT167" s="20" t="s">
        <v>189</v>
      </c>
      <c r="AU167" s="20" t="s">
        <v>126</v>
      </c>
      <c r="AY167" s="20" t="s">
        <v>188</v>
      </c>
      <c r="BE167" s="109">
        <f t="shared" si="29"/>
        <v>0</v>
      </c>
      <c r="BF167" s="109">
        <f t="shared" si="30"/>
        <v>0</v>
      </c>
      <c r="BG167" s="109">
        <f t="shared" si="31"/>
        <v>0</v>
      </c>
      <c r="BH167" s="109">
        <f t="shared" si="32"/>
        <v>0</v>
      </c>
      <c r="BI167" s="109">
        <f t="shared" si="33"/>
        <v>0</v>
      </c>
      <c r="BJ167" s="20" t="s">
        <v>94</v>
      </c>
      <c r="BK167" s="109">
        <f t="shared" si="34"/>
        <v>0</v>
      </c>
      <c r="BL167" s="20" t="s">
        <v>271</v>
      </c>
      <c r="BM167" s="20" t="s">
        <v>1197</v>
      </c>
    </row>
    <row r="168" spans="2:65" s="1" customFormat="1" ht="31.5" customHeight="1">
      <c r="B168" s="135"/>
      <c r="C168" s="164" t="s">
        <v>364</v>
      </c>
      <c r="D168" s="164" t="s">
        <v>189</v>
      </c>
      <c r="E168" s="165" t="s">
        <v>1198</v>
      </c>
      <c r="F168" s="256" t="s">
        <v>1199</v>
      </c>
      <c r="G168" s="256"/>
      <c r="H168" s="256"/>
      <c r="I168" s="256"/>
      <c r="J168" s="166" t="s">
        <v>348</v>
      </c>
      <c r="K168" s="167">
        <v>67</v>
      </c>
      <c r="L168" s="257">
        <v>0</v>
      </c>
      <c r="M168" s="257"/>
      <c r="N168" s="258">
        <f t="shared" si="25"/>
        <v>0</v>
      </c>
      <c r="O168" s="258"/>
      <c r="P168" s="258"/>
      <c r="Q168" s="258"/>
      <c r="R168" s="138"/>
      <c r="T168" s="168" t="s">
        <v>5</v>
      </c>
      <c r="U168" s="47" t="s">
        <v>51</v>
      </c>
      <c r="V168" s="39"/>
      <c r="W168" s="169">
        <f t="shared" si="26"/>
        <v>0</v>
      </c>
      <c r="X168" s="169">
        <v>0</v>
      </c>
      <c r="Y168" s="169">
        <f t="shared" si="27"/>
        <v>0</v>
      </c>
      <c r="Z168" s="169">
        <v>0</v>
      </c>
      <c r="AA168" s="170">
        <f t="shared" si="28"/>
        <v>0</v>
      </c>
      <c r="AR168" s="20" t="s">
        <v>271</v>
      </c>
      <c r="AT168" s="20" t="s">
        <v>189</v>
      </c>
      <c r="AU168" s="20" t="s">
        <v>126</v>
      </c>
      <c r="AY168" s="20" t="s">
        <v>188</v>
      </c>
      <c r="BE168" s="109">
        <f t="shared" si="29"/>
        <v>0</v>
      </c>
      <c r="BF168" s="109">
        <f t="shared" si="30"/>
        <v>0</v>
      </c>
      <c r="BG168" s="109">
        <f t="shared" si="31"/>
        <v>0</v>
      </c>
      <c r="BH168" s="109">
        <f t="shared" si="32"/>
        <v>0</v>
      </c>
      <c r="BI168" s="109">
        <f t="shared" si="33"/>
        <v>0</v>
      </c>
      <c r="BJ168" s="20" t="s">
        <v>94</v>
      </c>
      <c r="BK168" s="109">
        <f t="shared" si="34"/>
        <v>0</v>
      </c>
      <c r="BL168" s="20" t="s">
        <v>271</v>
      </c>
      <c r="BM168" s="20" t="s">
        <v>1200</v>
      </c>
    </row>
    <row r="169" spans="2:65" s="1" customFormat="1" ht="31.5" customHeight="1">
      <c r="B169" s="135"/>
      <c r="C169" s="164" t="s">
        <v>369</v>
      </c>
      <c r="D169" s="164" t="s">
        <v>189</v>
      </c>
      <c r="E169" s="165" t="s">
        <v>1201</v>
      </c>
      <c r="F169" s="256" t="s">
        <v>1202</v>
      </c>
      <c r="G169" s="256"/>
      <c r="H169" s="256"/>
      <c r="I169" s="256"/>
      <c r="J169" s="166" t="s">
        <v>208</v>
      </c>
      <c r="K169" s="167">
        <v>6.6000000000000003E-2</v>
      </c>
      <c r="L169" s="257">
        <v>0</v>
      </c>
      <c r="M169" s="257"/>
      <c r="N169" s="258">
        <f t="shared" si="25"/>
        <v>0</v>
      </c>
      <c r="O169" s="258"/>
      <c r="P169" s="258"/>
      <c r="Q169" s="258"/>
      <c r="R169" s="138"/>
      <c r="T169" s="168" t="s">
        <v>5</v>
      </c>
      <c r="U169" s="47" t="s">
        <v>51</v>
      </c>
      <c r="V169" s="39"/>
      <c r="W169" s="169">
        <f t="shared" si="26"/>
        <v>0</v>
      </c>
      <c r="X169" s="169">
        <v>0</v>
      </c>
      <c r="Y169" s="169">
        <f t="shared" si="27"/>
        <v>0</v>
      </c>
      <c r="Z169" s="169">
        <v>0</v>
      </c>
      <c r="AA169" s="170">
        <f t="shared" si="28"/>
        <v>0</v>
      </c>
      <c r="AR169" s="20" t="s">
        <v>271</v>
      </c>
      <c r="AT169" s="20" t="s">
        <v>189</v>
      </c>
      <c r="AU169" s="20" t="s">
        <v>126</v>
      </c>
      <c r="AY169" s="20" t="s">
        <v>188</v>
      </c>
      <c r="BE169" s="109">
        <f t="shared" si="29"/>
        <v>0</v>
      </c>
      <c r="BF169" s="109">
        <f t="shared" si="30"/>
        <v>0</v>
      </c>
      <c r="BG169" s="109">
        <f t="shared" si="31"/>
        <v>0</v>
      </c>
      <c r="BH169" s="109">
        <f t="shared" si="32"/>
        <v>0</v>
      </c>
      <c r="BI169" s="109">
        <f t="shared" si="33"/>
        <v>0</v>
      </c>
      <c r="BJ169" s="20" t="s">
        <v>94</v>
      </c>
      <c r="BK169" s="109">
        <f t="shared" si="34"/>
        <v>0</v>
      </c>
      <c r="BL169" s="20" t="s">
        <v>271</v>
      </c>
      <c r="BM169" s="20" t="s">
        <v>1203</v>
      </c>
    </row>
    <row r="170" spans="2:65" s="9" customFormat="1" ht="29.85" customHeight="1">
      <c r="B170" s="153"/>
      <c r="C170" s="154"/>
      <c r="D170" s="163" t="s">
        <v>1110</v>
      </c>
      <c r="E170" s="163"/>
      <c r="F170" s="163"/>
      <c r="G170" s="163"/>
      <c r="H170" s="163"/>
      <c r="I170" s="163"/>
      <c r="J170" s="163"/>
      <c r="K170" s="163"/>
      <c r="L170" s="163"/>
      <c r="M170" s="163"/>
      <c r="N170" s="250">
        <f>BK170</f>
        <v>0</v>
      </c>
      <c r="O170" s="251"/>
      <c r="P170" s="251"/>
      <c r="Q170" s="251"/>
      <c r="R170" s="156"/>
      <c r="T170" s="157"/>
      <c r="U170" s="154"/>
      <c r="V170" s="154"/>
      <c r="W170" s="158">
        <f>SUM(W171:W186)</f>
        <v>0</v>
      </c>
      <c r="X170" s="154"/>
      <c r="Y170" s="158">
        <f>SUM(Y171:Y186)</f>
        <v>0.25422000000000006</v>
      </c>
      <c r="Z170" s="154"/>
      <c r="AA170" s="159">
        <f>SUM(AA171:AA186)</f>
        <v>0.24849999999999997</v>
      </c>
      <c r="AR170" s="160" t="s">
        <v>126</v>
      </c>
      <c r="AT170" s="161" t="s">
        <v>85</v>
      </c>
      <c r="AU170" s="161" t="s">
        <v>94</v>
      </c>
      <c r="AY170" s="160" t="s">
        <v>188</v>
      </c>
      <c r="BK170" s="162">
        <f>SUM(BK171:BK186)</f>
        <v>0</v>
      </c>
    </row>
    <row r="171" spans="2:65" s="1" customFormat="1" ht="31.5" customHeight="1">
      <c r="B171" s="135"/>
      <c r="C171" s="164" t="s">
        <v>397</v>
      </c>
      <c r="D171" s="164" t="s">
        <v>189</v>
      </c>
      <c r="E171" s="165" t="s">
        <v>1204</v>
      </c>
      <c r="F171" s="256" t="s">
        <v>1205</v>
      </c>
      <c r="G171" s="256"/>
      <c r="H171" s="256"/>
      <c r="I171" s="256"/>
      <c r="J171" s="166" t="s">
        <v>348</v>
      </c>
      <c r="K171" s="167">
        <v>50</v>
      </c>
      <c r="L171" s="257">
        <v>0</v>
      </c>
      <c r="M171" s="257"/>
      <c r="N171" s="258">
        <f t="shared" ref="N171:N186" si="35">ROUND(L171*K171,2)</f>
        <v>0</v>
      </c>
      <c r="O171" s="258"/>
      <c r="P171" s="258"/>
      <c r="Q171" s="258"/>
      <c r="R171" s="138"/>
      <c r="T171" s="168" t="s">
        <v>5</v>
      </c>
      <c r="U171" s="47" t="s">
        <v>51</v>
      </c>
      <c r="V171" s="39"/>
      <c r="W171" s="169">
        <f t="shared" ref="W171:W186" si="36">V171*K171</f>
        <v>0</v>
      </c>
      <c r="X171" s="169">
        <v>0</v>
      </c>
      <c r="Y171" s="169">
        <f t="shared" ref="Y171:Y186" si="37">X171*K171</f>
        <v>0</v>
      </c>
      <c r="Z171" s="169">
        <v>4.9699999999999996E-3</v>
      </c>
      <c r="AA171" s="170">
        <f t="shared" ref="AA171:AA186" si="38">Z171*K171</f>
        <v>0.24849999999999997</v>
      </c>
      <c r="AR171" s="20" t="s">
        <v>271</v>
      </c>
      <c r="AT171" s="20" t="s">
        <v>189</v>
      </c>
      <c r="AU171" s="20" t="s">
        <v>126</v>
      </c>
      <c r="AY171" s="20" t="s">
        <v>188</v>
      </c>
      <c r="BE171" s="109">
        <f t="shared" ref="BE171:BE186" si="39">IF(U171="základní",N171,0)</f>
        <v>0</v>
      </c>
      <c r="BF171" s="109">
        <f t="shared" ref="BF171:BF186" si="40">IF(U171="snížená",N171,0)</f>
        <v>0</v>
      </c>
      <c r="BG171" s="109">
        <f t="shared" ref="BG171:BG186" si="41">IF(U171="zákl. přenesená",N171,0)</f>
        <v>0</v>
      </c>
      <c r="BH171" s="109">
        <f t="shared" ref="BH171:BH186" si="42">IF(U171="sníž. přenesená",N171,0)</f>
        <v>0</v>
      </c>
      <c r="BI171" s="109">
        <f t="shared" ref="BI171:BI186" si="43">IF(U171="nulová",N171,0)</f>
        <v>0</v>
      </c>
      <c r="BJ171" s="20" t="s">
        <v>94</v>
      </c>
      <c r="BK171" s="109">
        <f t="shared" ref="BK171:BK186" si="44">ROUND(L171*K171,2)</f>
        <v>0</v>
      </c>
      <c r="BL171" s="20" t="s">
        <v>271</v>
      </c>
      <c r="BM171" s="20" t="s">
        <v>1206</v>
      </c>
    </row>
    <row r="172" spans="2:65" s="1" customFormat="1" ht="31.5" customHeight="1">
      <c r="B172" s="135"/>
      <c r="C172" s="164" t="s">
        <v>401</v>
      </c>
      <c r="D172" s="164" t="s">
        <v>189</v>
      </c>
      <c r="E172" s="165" t="s">
        <v>1207</v>
      </c>
      <c r="F172" s="256" t="s">
        <v>1208</v>
      </c>
      <c r="G172" s="256"/>
      <c r="H172" s="256"/>
      <c r="I172" s="256"/>
      <c r="J172" s="166" t="s">
        <v>348</v>
      </c>
      <c r="K172" s="167">
        <v>30</v>
      </c>
      <c r="L172" s="257">
        <v>0</v>
      </c>
      <c r="M172" s="257"/>
      <c r="N172" s="258">
        <f t="shared" si="35"/>
        <v>0</v>
      </c>
      <c r="O172" s="258"/>
      <c r="P172" s="258"/>
      <c r="Q172" s="258"/>
      <c r="R172" s="138"/>
      <c r="T172" s="168" t="s">
        <v>5</v>
      </c>
      <c r="U172" s="47" t="s">
        <v>51</v>
      </c>
      <c r="V172" s="39"/>
      <c r="W172" s="169">
        <f t="shared" si="36"/>
        <v>0</v>
      </c>
      <c r="X172" s="169">
        <v>6.9999999999999999E-4</v>
      </c>
      <c r="Y172" s="169">
        <f t="shared" si="37"/>
        <v>2.1000000000000001E-2</v>
      </c>
      <c r="Z172" s="169">
        <v>0</v>
      </c>
      <c r="AA172" s="170">
        <f t="shared" si="38"/>
        <v>0</v>
      </c>
      <c r="AR172" s="20" t="s">
        <v>271</v>
      </c>
      <c r="AT172" s="20" t="s">
        <v>189</v>
      </c>
      <c r="AU172" s="20" t="s">
        <v>126</v>
      </c>
      <c r="AY172" s="20" t="s">
        <v>188</v>
      </c>
      <c r="BE172" s="109">
        <f t="shared" si="39"/>
        <v>0</v>
      </c>
      <c r="BF172" s="109">
        <f t="shared" si="40"/>
        <v>0</v>
      </c>
      <c r="BG172" s="109">
        <f t="shared" si="41"/>
        <v>0</v>
      </c>
      <c r="BH172" s="109">
        <f t="shared" si="42"/>
        <v>0</v>
      </c>
      <c r="BI172" s="109">
        <f t="shared" si="43"/>
        <v>0</v>
      </c>
      <c r="BJ172" s="20" t="s">
        <v>94</v>
      </c>
      <c r="BK172" s="109">
        <f t="shared" si="44"/>
        <v>0</v>
      </c>
      <c r="BL172" s="20" t="s">
        <v>271</v>
      </c>
      <c r="BM172" s="20" t="s">
        <v>1209</v>
      </c>
    </row>
    <row r="173" spans="2:65" s="1" customFormat="1" ht="31.5" customHeight="1">
      <c r="B173" s="135"/>
      <c r="C173" s="164" t="s">
        <v>407</v>
      </c>
      <c r="D173" s="164" t="s">
        <v>189</v>
      </c>
      <c r="E173" s="165" t="s">
        <v>1210</v>
      </c>
      <c r="F173" s="256" t="s">
        <v>1211</v>
      </c>
      <c r="G173" s="256"/>
      <c r="H173" s="256"/>
      <c r="I173" s="256"/>
      <c r="J173" s="166" t="s">
        <v>348</v>
      </c>
      <c r="K173" s="167">
        <v>20</v>
      </c>
      <c r="L173" s="257">
        <v>0</v>
      </c>
      <c r="M173" s="257"/>
      <c r="N173" s="258">
        <f t="shared" si="35"/>
        <v>0</v>
      </c>
      <c r="O173" s="258"/>
      <c r="P173" s="258"/>
      <c r="Q173" s="258"/>
      <c r="R173" s="138"/>
      <c r="T173" s="168" t="s">
        <v>5</v>
      </c>
      <c r="U173" s="47" t="s">
        <v>51</v>
      </c>
      <c r="V173" s="39"/>
      <c r="W173" s="169">
        <f t="shared" si="36"/>
        <v>0</v>
      </c>
      <c r="X173" s="169">
        <v>7.7999999999999999E-4</v>
      </c>
      <c r="Y173" s="169">
        <f t="shared" si="37"/>
        <v>1.5599999999999999E-2</v>
      </c>
      <c r="Z173" s="169">
        <v>0</v>
      </c>
      <c r="AA173" s="170">
        <f t="shared" si="38"/>
        <v>0</v>
      </c>
      <c r="AR173" s="20" t="s">
        <v>271</v>
      </c>
      <c r="AT173" s="20" t="s">
        <v>189</v>
      </c>
      <c r="AU173" s="20" t="s">
        <v>126</v>
      </c>
      <c r="AY173" s="20" t="s">
        <v>188</v>
      </c>
      <c r="BE173" s="109">
        <f t="shared" si="39"/>
        <v>0</v>
      </c>
      <c r="BF173" s="109">
        <f t="shared" si="40"/>
        <v>0</v>
      </c>
      <c r="BG173" s="109">
        <f t="shared" si="41"/>
        <v>0</v>
      </c>
      <c r="BH173" s="109">
        <f t="shared" si="42"/>
        <v>0</v>
      </c>
      <c r="BI173" s="109">
        <f t="shared" si="43"/>
        <v>0</v>
      </c>
      <c r="BJ173" s="20" t="s">
        <v>94</v>
      </c>
      <c r="BK173" s="109">
        <f t="shared" si="44"/>
        <v>0</v>
      </c>
      <c r="BL173" s="20" t="s">
        <v>271</v>
      </c>
      <c r="BM173" s="20" t="s">
        <v>1212</v>
      </c>
    </row>
    <row r="174" spans="2:65" s="1" customFormat="1" ht="31.5" customHeight="1">
      <c r="B174" s="135"/>
      <c r="C174" s="164" t="s">
        <v>411</v>
      </c>
      <c r="D174" s="164" t="s">
        <v>189</v>
      </c>
      <c r="E174" s="165" t="s">
        <v>1213</v>
      </c>
      <c r="F174" s="256" t="s">
        <v>1214</v>
      </c>
      <c r="G174" s="256"/>
      <c r="H174" s="256"/>
      <c r="I174" s="256"/>
      <c r="J174" s="166" t="s">
        <v>348</v>
      </c>
      <c r="K174" s="167">
        <v>6</v>
      </c>
      <c r="L174" s="257">
        <v>0</v>
      </c>
      <c r="M174" s="257"/>
      <c r="N174" s="258">
        <f t="shared" si="35"/>
        <v>0</v>
      </c>
      <c r="O174" s="258"/>
      <c r="P174" s="258"/>
      <c r="Q174" s="258"/>
      <c r="R174" s="138"/>
      <c r="T174" s="168" t="s">
        <v>5</v>
      </c>
      <c r="U174" s="47" t="s">
        <v>51</v>
      </c>
      <c r="V174" s="39"/>
      <c r="W174" s="169">
        <f t="shared" si="36"/>
        <v>0</v>
      </c>
      <c r="X174" s="169">
        <v>9.6000000000000002E-4</v>
      </c>
      <c r="Y174" s="169">
        <f t="shared" si="37"/>
        <v>5.7600000000000004E-3</v>
      </c>
      <c r="Z174" s="169">
        <v>0</v>
      </c>
      <c r="AA174" s="170">
        <f t="shared" si="38"/>
        <v>0</v>
      </c>
      <c r="AR174" s="20" t="s">
        <v>271</v>
      </c>
      <c r="AT174" s="20" t="s">
        <v>189</v>
      </c>
      <c r="AU174" s="20" t="s">
        <v>126</v>
      </c>
      <c r="AY174" s="20" t="s">
        <v>188</v>
      </c>
      <c r="BE174" s="109">
        <f t="shared" si="39"/>
        <v>0</v>
      </c>
      <c r="BF174" s="109">
        <f t="shared" si="40"/>
        <v>0</v>
      </c>
      <c r="BG174" s="109">
        <f t="shared" si="41"/>
        <v>0</v>
      </c>
      <c r="BH174" s="109">
        <f t="shared" si="42"/>
        <v>0</v>
      </c>
      <c r="BI174" s="109">
        <f t="shared" si="43"/>
        <v>0</v>
      </c>
      <c r="BJ174" s="20" t="s">
        <v>94</v>
      </c>
      <c r="BK174" s="109">
        <f t="shared" si="44"/>
        <v>0</v>
      </c>
      <c r="BL174" s="20" t="s">
        <v>271</v>
      </c>
      <c r="BM174" s="20" t="s">
        <v>1215</v>
      </c>
    </row>
    <row r="175" spans="2:65" s="1" customFormat="1" ht="31.5" customHeight="1">
      <c r="B175" s="135"/>
      <c r="C175" s="164" t="s">
        <v>433</v>
      </c>
      <c r="D175" s="164" t="s">
        <v>189</v>
      </c>
      <c r="E175" s="165" t="s">
        <v>1216</v>
      </c>
      <c r="F175" s="256" t="s">
        <v>1217</v>
      </c>
      <c r="G175" s="256"/>
      <c r="H175" s="256"/>
      <c r="I175" s="256"/>
      <c r="J175" s="166" t="s">
        <v>348</v>
      </c>
      <c r="K175" s="167">
        <v>25</v>
      </c>
      <c r="L175" s="257">
        <v>0</v>
      </c>
      <c r="M175" s="257"/>
      <c r="N175" s="258">
        <f t="shared" si="35"/>
        <v>0</v>
      </c>
      <c r="O175" s="258"/>
      <c r="P175" s="258"/>
      <c r="Q175" s="258"/>
      <c r="R175" s="138"/>
      <c r="T175" s="168" t="s">
        <v>5</v>
      </c>
      <c r="U175" s="47" t="s">
        <v>51</v>
      </c>
      <c r="V175" s="39"/>
      <c r="W175" s="169">
        <f t="shared" si="36"/>
        <v>0</v>
      </c>
      <c r="X175" s="169">
        <v>1.25E-3</v>
      </c>
      <c r="Y175" s="169">
        <f t="shared" si="37"/>
        <v>3.125E-2</v>
      </c>
      <c r="Z175" s="169">
        <v>0</v>
      </c>
      <c r="AA175" s="170">
        <f t="shared" si="38"/>
        <v>0</v>
      </c>
      <c r="AR175" s="20" t="s">
        <v>271</v>
      </c>
      <c r="AT175" s="20" t="s">
        <v>189</v>
      </c>
      <c r="AU175" s="20" t="s">
        <v>126</v>
      </c>
      <c r="AY175" s="20" t="s">
        <v>188</v>
      </c>
      <c r="BE175" s="109">
        <f t="shared" si="39"/>
        <v>0</v>
      </c>
      <c r="BF175" s="109">
        <f t="shared" si="40"/>
        <v>0</v>
      </c>
      <c r="BG175" s="109">
        <f t="shared" si="41"/>
        <v>0</v>
      </c>
      <c r="BH175" s="109">
        <f t="shared" si="42"/>
        <v>0</v>
      </c>
      <c r="BI175" s="109">
        <f t="shared" si="43"/>
        <v>0</v>
      </c>
      <c r="BJ175" s="20" t="s">
        <v>94</v>
      </c>
      <c r="BK175" s="109">
        <f t="shared" si="44"/>
        <v>0</v>
      </c>
      <c r="BL175" s="20" t="s">
        <v>271</v>
      </c>
      <c r="BM175" s="20" t="s">
        <v>1218</v>
      </c>
    </row>
    <row r="176" spans="2:65" s="1" customFormat="1" ht="31.5" customHeight="1">
      <c r="B176" s="135"/>
      <c r="C176" s="164" t="s">
        <v>437</v>
      </c>
      <c r="D176" s="164" t="s">
        <v>189</v>
      </c>
      <c r="E176" s="165" t="s">
        <v>1219</v>
      </c>
      <c r="F176" s="256" t="s">
        <v>1220</v>
      </c>
      <c r="G176" s="256"/>
      <c r="H176" s="256"/>
      <c r="I176" s="256"/>
      <c r="J176" s="166" t="s">
        <v>348</v>
      </c>
      <c r="K176" s="167">
        <v>39</v>
      </c>
      <c r="L176" s="257">
        <v>0</v>
      </c>
      <c r="M176" s="257"/>
      <c r="N176" s="258">
        <f t="shared" si="35"/>
        <v>0</v>
      </c>
      <c r="O176" s="258"/>
      <c r="P176" s="258"/>
      <c r="Q176" s="258"/>
      <c r="R176" s="138"/>
      <c r="T176" s="168" t="s">
        <v>5</v>
      </c>
      <c r="U176" s="47" t="s">
        <v>51</v>
      </c>
      <c r="V176" s="39"/>
      <c r="W176" s="169">
        <f t="shared" si="36"/>
        <v>0</v>
      </c>
      <c r="X176" s="169">
        <v>2.5600000000000002E-3</v>
      </c>
      <c r="Y176" s="169">
        <f t="shared" si="37"/>
        <v>9.9840000000000012E-2</v>
      </c>
      <c r="Z176" s="169">
        <v>0</v>
      </c>
      <c r="AA176" s="170">
        <f t="shared" si="38"/>
        <v>0</v>
      </c>
      <c r="AR176" s="20" t="s">
        <v>271</v>
      </c>
      <c r="AT176" s="20" t="s">
        <v>189</v>
      </c>
      <c r="AU176" s="20" t="s">
        <v>126</v>
      </c>
      <c r="AY176" s="20" t="s">
        <v>188</v>
      </c>
      <c r="BE176" s="109">
        <f t="shared" si="39"/>
        <v>0</v>
      </c>
      <c r="BF176" s="109">
        <f t="shared" si="40"/>
        <v>0</v>
      </c>
      <c r="BG176" s="109">
        <f t="shared" si="41"/>
        <v>0</v>
      </c>
      <c r="BH176" s="109">
        <f t="shared" si="42"/>
        <v>0</v>
      </c>
      <c r="BI176" s="109">
        <f t="shared" si="43"/>
        <v>0</v>
      </c>
      <c r="BJ176" s="20" t="s">
        <v>94</v>
      </c>
      <c r="BK176" s="109">
        <f t="shared" si="44"/>
        <v>0</v>
      </c>
      <c r="BL176" s="20" t="s">
        <v>271</v>
      </c>
      <c r="BM176" s="20" t="s">
        <v>1221</v>
      </c>
    </row>
    <row r="177" spans="2:65" s="1" customFormat="1" ht="44.25" customHeight="1">
      <c r="B177" s="135"/>
      <c r="C177" s="164" t="s">
        <v>443</v>
      </c>
      <c r="D177" s="164" t="s">
        <v>189</v>
      </c>
      <c r="E177" s="165" t="s">
        <v>1222</v>
      </c>
      <c r="F177" s="256" t="s">
        <v>1223</v>
      </c>
      <c r="G177" s="256"/>
      <c r="H177" s="256"/>
      <c r="I177" s="256"/>
      <c r="J177" s="166" t="s">
        <v>348</v>
      </c>
      <c r="K177" s="167">
        <v>50</v>
      </c>
      <c r="L177" s="257">
        <v>0</v>
      </c>
      <c r="M177" s="257"/>
      <c r="N177" s="258">
        <f t="shared" si="35"/>
        <v>0</v>
      </c>
      <c r="O177" s="258"/>
      <c r="P177" s="258"/>
      <c r="Q177" s="258"/>
      <c r="R177" s="138"/>
      <c r="T177" s="168" t="s">
        <v>5</v>
      </c>
      <c r="U177" s="47" t="s">
        <v>51</v>
      </c>
      <c r="V177" s="39"/>
      <c r="W177" s="169">
        <f t="shared" si="36"/>
        <v>0</v>
      </c>
      <c r="X177" s="169">
        <v>1.2E-4</v>
      </c>
      <c r="Y177" s="169">
        <f t="shared" si="37"/>
        <v>6.0000000000000001E-3</v>
      </c>
      <c r="Z177" s="169">
        <v>0</v>
      </c>
      <c r="AA177" s="170">
        <f t="shared" si="38"/>
        <v>0</v>
      </c>
      <c r="AR177" s="20" t="s">
        <v>271</v>
      </c>
      <c r="AT177" s="20" t="s">
        <v>189</v>
      </c>
      <c r="AU177" s="20" t="s">
        <v>126</v>
      </c>
      <c r="AY177" s="20" t="s">
        <v>188</v>
      </c>
      <c r="BE177" s="109">
        <f t="shared" si="39"/>
        <v>0</v>
      </c>
      <c r="BF177" s="109">
        <f t="shared" si="40"/>
        <v>0</v>
      </c>
      <c r="BG177" s="109">
        <f t="shared" si="41"/>
        <v>0</v>
      </c>
      <c r="BH177" s="109">
        <f t="shared" si="42"/>
        <v>0</v>
      </c>
      <c r="BI177" s="109">
        <f t="shared" si="43"/>
        <v>0</v>
      </c>
      <c r="BJ177" s="20" t="s">
        <v>94</v>
      </c>
      <c r="BK177" s="109">
        <f t="shared" si="44"/>
        <v>0</v>
      </c>
      <c r="BL177" s="20" t="s">
        <v>271</v>
      </c>
      <c r="BM177" s="20" t="s">
        <v>1224</v>
      </c>
    </row>
    <row r="178" spans="2:65" s="1" customFormat="1" ht="44.25" customHeight="1">
      <c r="B178" s="135"/>
      <c r="C178" s="164" t="s">
        <v>447</v>
      </c>
      <c r="D178" s="164" t="s">
        <v>189</v>
      </c>
      <c r="E178" s="165" t="s">
        <v>1225</v>
      </c>
      <c r="F178" s="256" t="s">
        <v>1226</v>
      </c>
      <c r="G178" s="256"/>
      <c r="H178" s="256"/>
      <c r="I178" s="256"/>
      <c r="J178" s="166" t="s">
        <v>348</v>
      </c>
      <c r="K178" s="167">
        <v>70</v>
      </c>
      <c r="L178" s="257">
        <v>0</v>
      </c>
      <c r="M178" s="257"/>
      <c r="N178" s="258">
        <f t="shared" si="35"/>
        <v>0</v>
      </c>
      <c r="O178" s="258"/>
      <c r="P178" s="258"/>
      <c r="Q178" s="258"/>
      <c r="R178" s="138"/>
      <c r="T178" s="168" t="s">
        <v>5</v>
      </c>
      <c r="U178" s="47" t="s">
        <v>51</v>
      </c>
      <c r="V178" s="39"/>
      <c r="W178" s="169">
        <f t="shared" si="36"/>
        <v>0</v>
      </c>
      <c r="X178" s="169">
        <v>2.4000000000000001E-4</v>
      </c>
      <c r="Y178" s="169">
        <f t="shared" si="37"/>
        <v>1.6799999999999999E-2</v>
      </c>
      <c r="Z178" s="169">
        <v>0</v>
      </c>
      <c r="AA178" s="170">
        <f t="shared" si="38"/>
        <v>0</v>
      </c>
      <c r="AR178" s="20" t="s">
        <v>271</v>
      </c>
      <c r="AT178" s="20" t="s">
        <v>189</v>
      </c>
      <c r="AU178" s="20" t="s">
        <v>126</v>
      </c>
      <c r="AY178" s="20" t="s">
        <v>188</v>
      </c>
      <c r="BE178" s="109">
        <f t="shared" si="39"/>
        <v>0</v>
      </c>
      <c r="BF178" s="109">
        <f t="shared" si="40"/>
        <v>0</v>
      </c>
      <c r="BG178" s="109">
        <f t="shared" si="41"/>
        <v>0</v>
      </c>
      <c r="BH178" s="109">
        <f t="shared" si="42"/>
        <v>0</v>
      </c>
      <c r="BI178" s="109">
        <f t="shared" si="43"/>
        <v>0</v>
      </c>
      <c r="BJ178" s="20" t="s">
        <v>94</v>
      </c>
      <c r="BK178" s="109">
        <f t="shared" si="44"/>
        <v>0</v>
      </c>
      <c r="BL178" s="20" t="s">
        <v>271</v>
      </c>
      <c r="BM178" s="20" t="s">
        <v>1227</v>
      </c>
    </row>
    <row r="179" spans="2:65" s="1" customFormat="1" ht="31.5" customHeight="1">
      <c r="B179" s="135"/>
      <c r="C179" s="164" t="s">
        <v>452</v>
      </c>
      <c r="D179" s="164" t="s">
        <v>189</v>
      </c>
      <c r="E179" s="165" t="s">
        <v>1228</v>
      </c>
      <c r="F179" s="256" t="s">
        <v>1229</v>
      </c>
      <c r="G179" s="256"/>
      <c r="H179" s="256"/>
      <c r="I179" s="256"/>
      <c r="J179" s="166" t="s">
        <v>236</v>
      </c>
      <c r="K179" s="167">
        <v>22</v>
      </c>
      <c r="L179" s="257">
        <v>0</v>
      </c>
      <c r="M179" s="257"/>
      <c r="N179" s="258">
        <f t="shared" si="35"/>
        <v>0</v>
      </c>
      <c r="O179" s="258"/>
      <c r="P179" s="258"/>
      <c r="Q179" s="258"/>
      <c r="R179" s="138"/>
      <c r="T179" s="168" t="s">
        <v>5</v>
      </c>
      <c r="U179" s="47" t="s">
        <v>51</v>
      </c>
      <c r="V179" s="39"/>
      <c r="W179" s="169">
        <f t="shared" si="36"/>
        <v>0</v>
      </c>
      <c r="X179" s="169">
        <v>1.7000000000000001E-4</v>
      </c>
      <c r="Y179" s="169">
        <f t="shared" si="37"/>
        <v>3.7400000000000003E-3</v>
      </c>
      <c r="Z179" s="169">
        <v>0</v>
      </c>
      <c r="AA179" s="170">
        <f t="shared" si="38"/>
        <v>0</v>
      </c>
      <c r="AR179" s="20" t="s">
        <v>271</v>
      </c>
      <c r="AT179" s="20" t="s">
        <v>189</v>
      </c>
      <c r="AU179" s="20" t="s">
        <v>126</v>
      </c>
      <c r="AY179" s="20" t="s">
        <v>188</v>
      </c>
      <c r="BE179" s="109">
        <f t="shared" si="39"/>
        <v>0</v>
      </c>
      <c r="BF179" s="109">
        <f t="shared" si="40"/>
        <v>0</v>
      </c>
      <c r="BG179" s="109">
        <f t="shared" si="41"/>
        <v>0</v>
      </c>
      <c r="BH179" s="109">
        <f t="shared" si="42"/>
        <v>0</v>
      </c>
      <c r="BI179" s="109">
        <f t="shared" si="43"/>
        <v>0</v>
      </c>
      <c r="BJ179" s="20" t="s">
        <v>94</v>
      </c>
      <c r="BK179" s="109">
        <f t="shared" si="44"/>
        <v>0</v>
      </c>
      <c r="BL179" s="20" t="s">
        <v>271</v>
      </c>
      <c r="BM179" s="20" t="s">
        <v>1230</v>
      </c>
    </row>
    <row r="180" spans="2:65" s="1" customFormat="1" ht="22.5" customHeight="1">
      <c r="B180" s="135"/>
      <c r="C180" s="164" t="s">
        <v>456</v>
      </c>
      <c r="D180" s="164" t="s">
        <v>189</v>
      </c>
      <c r="E180" s="165" t="s">
        <v>1231</v>
      </c>
      <c r="F180" s="256" t="s">
        <v>1232</v>
      </c>
      <c r="G180" s="256"/>
      <c r="H180" s="256"/>
      <c r="I180" s="256"/>
      <c r="J180" s="166" t="s">
        <v>236</v>
      </c>
      <c r="K180" s="167">
        <v>4</v>
      </c>
      <c r="L180" s="257">
        <v>0</v>
      </c>
      <c r="M180" s="257"/>
      <c r="N180" s="258">
        <f t="shared" si="35"/>
        <v>0</v>
      </c>
      <c r="O180" s="258"/>
      <c r="P180" s="258"/>
      <c r="Q180" s="258"/>
      <c r="R180" s="138"/>
      <c r="T180" s="168" t="s">
        <v>5</v>
      </c>
      <c r="U180" s="47" t="s">
        <v>51</v>
      </c>
      <c r="V180" s="39"/>
      <c r="W180" s="169">
        <f t="shared" si="36"/>
        <v>0</v>
      </c>
      <c r="X180" s="169">
        <v>1.23E-3</v>
      </c>
      <c r="Y180" s="169">
        <f t="shared" si="37"/>
        <v>4.9199999999999999E-3</v>
      </c>
      <c r="Z180" s="169">
        <v>0</v>
      </c>
      <c r="AA180" s="170">
        <f t="shared" si="38"/>
        <v>0</v>
      </c>
      <c r="AR180" s="20" t="s">
        <v>271</v>
      </c>
      <c r="AT180" s="20" t="s">
        <v>189</v>
      </c>
      <c r="AU180" s="20" t="s">
        <v>126</v>
      </c>
      <c r="AY180" s="20" t="s">
        <v>188</v>
      </c>
      <c r="BE180" s="109">
        <f t="shared" si="39"/>
        <v>0</v>
      </c>
      <c r="BF180" s="109">
        <f t="shared" si="40"/>
        <v>0</v>
      </c>
      <c r="BG180" s="109">
        <f t="shared" si="41"/>
        <v>0</v>
      </c>
      <c r="BH180" s="109">
        <f t="shared" si="42"/>
        <v>0</v>
      </c>
      <c r="BI180" s="109">
        <f t="shared" si="43"/>
        <v>0</v>
      </c>
      <c r="BJ180" s="20" t="s">
        <v>94</v>
      </c>
      <c r="BK180" s="109">
        <f t="shared" si="44"/>
        <v>0</v>
      </c>
      <c r="BL180" s="20" t="s">
        <v>271</v>
      </c>
      <c r="BM180" s="20" t="s">
        <v>1233</v>
      </c>
    </row>
    <row r="181" spans="2:65" s="1" customFormat="1" ht="22.5" customHeight="1">
      <c r="B181" s="135"/>
      <c r="C181" s="164" t="s">
        <v>464</v>
      </c>
      <c r="D181" s="164" t="s">
        <v>189</v>
      </c>
      <c r="E181" s="165" t="s">
        <v>1234</v>
      </c>
      <c r="F181" s="256" t="s">
        <v>1235</v>
      </c>
      <c r="G181" s="256"/>
      <c r="H181" s="256"/>
      <c r="I181" s="256"/>
      <c r="J181" s="166" t="s">
        <v>236</v>
      </c>
      <c r="K181" s="167">
        <v>6</v>
      </c>
      <c r="L181" s="257">
        <v>0</v>
      </c>
      <c r="M181" s="257"/>
      <c r="N181" s="258">
        <f t="shared" si="35"/>
        <v>0</v>
      </c>
      <c r="O181" s="258"/>
      <c r="P181" s="258"/>
      <c r="Q181" s="258"/>
      <c r="R181" s="138"/>
      <c r="T181" s="168" t="s">
        <v>5</v>
      </c>
      <c r="U181" s="47" t="s">
        <v>51</v>
      </c>
      <c r="V181" s="39"/>
      <c r="W181" s="169">
        <f t="shared" si="36"/>
        <v>0</v>
      </c>
      <c r="X181" s="169">
        <v>1.75E-3</v>
      </c>
      <c r="Y181" s="169">
        <f t="shared" si="37"/>
        <v>1.0500000000000001E-2</v>
      </c>
      <c r="Z181" s="169">
        <v>0</v>
      </c>
      <c r="AA181" s="170">
        <f t="shared" si="38"/>
        <v>0</v>
      </c>
      <c r="AR181" s="20" t="s">
        <v>271</v>
      </c>
      <c r="AT181" s="20" t="s">
        <v>189</v>
      </c>
      <c r="AU181" s="20" t="s">
        <v>126</v>
      </c>
      <c r="AY181" s="20" t="s">
        <v>188</v>
      </c>
      <c r="BE181" s="109">
        <f t="shared" si="39"/>
        <v>0</v>
      </c>
      <c r="BF181" s="109">
        <f t="shared" si="40"/>
        <v>0</v>
      </c>
      <c r="BG181" s="109">
        <f t="shared" si="41"/>
        <v>0</v>
      </c>
      <c r="BH181" s="109">
        <f t="shared" si="42"/>
        <v>0</v>
      </c>
      <c r="BI181" s="109">
        <f t="shared" si="43"/>
        <v>0</v>
      </c>
      <c r="BJ181" s="20" t="s">
        <v>94</v>
      </c>
      <c r="BK181" s="109">
        <f t="shared" si="44"/>
        <v>0</v>
      </c>
      <c r="BL181" s="20" t="s">
        <v>271</v>
      </c>
      <c r="BM181" s="20" t="s">
        <v>1236</v>
      </c>
    </row>
    <row r="182" spans="2:65" s="1" customFormat="1" ht="31.5" customHeight="1">
      <c r="B182" s="135"/>
      <c r="C182" s="164" t="s">
        <v>470</v>
      </c>
      <c r="D182" s="164" t="s">
        <v>189</v>
      </c>
      <c r="E182" s="165" t="s">
        <v>1237</v>
      </c>
      <c r="F182" s="256" t="s">
        <v>1238</v>
      </c>
      <c r="G182" s="256"/>
      <c r="H182" s="256"/>
      <c r="I182" s="256"/>
      <c r="J182" s="166" t="s">
        <v>236</v>
      </c>
      <c r="K182" s="167">
        <v>1</v>
      </c>
      <c r="L182" s="257">
        <v>0</v>
      </c>
      <c r="M182" s="257"/>
      <c r="N182" s="258">
        <f t="shared" si="35"/>
        <v>0</v>
      </c>
      <c r="O182" s="258"/>
      <c r="P182" s="258"/>
      <c r="Q182" s="258"/>
      <c r="R182" s="138"/>
      <c r="T182" s="168" t="s">
        <v>5</v>
      </c>
      <c r="U182" s="47" t="s">
        <v>51</v>
      </c>
      <c r="V182" s="39"/>
      <c r="W182" s="169">
        <f t="shared" si="36"/>
        <v>0</v>
      </c>
      <c r="X182" s="169">
        <v>8.2500000000000004E-3</v>
      </c>
      <c r="Y182" s="169">
        <f t="shared" si="37"/>
        <v>8.2500000000000004E-3</v>
      </c>
      <c r="Z182" s="169">
        <v>0</v>
      </c>
      <c r="AA182" s="170">
        <f t="shared" si="38"/>
        <v>0</v>
      </c>
      <c r="AR182" s="20" t="s">
        <v>271</v>
      </c>
      <c r="AT182" s="20" t="s">
        <v>189</v>
      </c>
      <c r="AU182" s="20" t="s">
        <v>126</v>
      </c>
      <c r="AY182" s="20" t="s">
        <v>188</v>
      </c>
      <c r="BE182" s="109">
        <f t="shared" si="39"/>
        <v>0</v>
      </c>
      <c r="BF182" s="109">
        <f t="shared" si="40"/>
        <v>0</v>
      </c>
      <c r="BG182" s="109">
        <f t="shared" si="41"/>
        <v>0</v>
      </c>
      <c r="BH182" s="109">
        <f t="shared" si="42"/>
        <v>0</v>
      </c>
      <c r="BI182" s="109">
        <f t="shared" si="43"/>
        <v>0</v>
      </c>
      <c r="BJ182" s="20" t="s">
        <v>94</v>
      </c>
      <c r="BK182" s="109">
        <f t="shared" si="44"/>
        <v>0</v>
      </c>
      <c r="BL182" s="20" t="s">
        <v>271</v>
      </c>
      <c r="BM182" s="20" t="s">
        <v>1239</v>
      </c>
    </row>
    <row r="183" spans="2:65" s="1" customFormat="1" ht="22.5" customHeight="1">
      <c r="B183" s="135"/>
      <c r="C183" s="164" t="s">
        <v>476</v>
      </c>
      <c r="D183" s="164" t="s">
        <v>189</v>
      </c>
      <c r="E183" s="165" t="s">
        <v>1240</v>
      </c>
      <c r="F183" s="256" t="s">
        <v>1241</v>
      </c>
      <c r="G183" s="256"/>
      <c r="H183" s="256"/>
      <c r="I183" s="256"/>
      <c r="J183" s="166" t="s">
        <v>603</v>
      </c>
      <c r="K183" s="167">
        <v>1</v>
      </c>
      <c r="L183" s="257">
        <v>0</v>
      </c>
      <c r="M183" s="257"/>
      <c r="N183" s="258">
        <f t="shared" si="35"/>
        <v>0</v>
      </c>
      <c r="O183" s="258"/>
      <c r="P183" s="258"/>
      <c r="Q183" s="258"/>
      <c r="R183" s="138"/>
      <c r="T183" s="168" t="s">
        <v>5</v>
      </c>
      <c r="U183" s="47" t="s">
        <v>51</v>
      </c>
      <c r="V183" s="39"/>
      <c r="W183" s="169">
        <f t="shared" si="36"/>
        <v>0</v>
      </c>
      <c r="X183" s="169">
        <v>7.7600000000000004E-3</v>
      </c>
      <c r="Y183" s="169">
        <f t="shared" si="37"/>
        <v>7.7600000000000004E-3</v>
      </c>
      <c r="Z183" s="169">
        <v>0</v>
      </c>
      <c r="AA183" s="170">
        <f t="shared" si="38"/>
        <v>0</v>
      </c>
      <c r="AR183" s="20" t="s">
        <v>271</v>
      </c>
      <c r="AT183" s="20" t="s">
        <v>189</v>
      </c>
      <c r="AU183" s="20" t="s">
        <v>126</v>
      </c>
      <c r="AY183" s="20" t="s">
        <v>188</v>
      </c>
      <c r="BE183" s="109">
        <f t="shared" si="39"/>
        <v>0</v>
      </c>
      <c r="BF183" s="109">
        <f t="shared" si="40"/>
        <v>0</v>
      </c>
      <c r="BG183" s="109">
        <f t="shared" si="41"/>
        <v>0</v>
      </c>
      <c r="BH183" s="109">
        <f t="shared" si="42"/>
        <v>0</v>
      </c>
      <c r="BI183" s="109">
        <f t="shared" si="43"/>
        <v>0</v>
      </c>
      <c r="BJ183" s="20" t="s">
        <v>94</v>
      </c>
      <c r="BK183" s="109">
        <f t="shared" si="44"/>
        <v>0</v>
      </c>
      <c r="BL183" s="20" t="s">
        <v>271</v>
      </c>
      <c r="BM183" s="20" t="s">
        <v>1242</v>
      </c>
    </row>
    <row r="184" spans="2:65" s="1" customFormat="1" ht="31.5" customHeight="1">
      <c r="B184" s="135"/>
      <c r="C184" s="164" t="s">
        <v>480</v>
      </c>
      <c r="D184" s="164" t="s">
        <v>189</v>
      </c>
      <c r="E184" s="165" t="s">
        <v>1243</v>
      </c>
      <c r="F184" s="256" t="s">
        <v>1244</v>
      </c>
      <c r="G184" s="256"/>
      <c r="H184" s="256"/>
      <c r="I184" s="256"/>
      <c r="J184" s="166" t="s">
        <v>348</v>
      </c>
      <c r="K184" s="167">
        <v>120</v>
      </c>
      <c r="L184" s="257">
        <v>0</v>
      </c>
      <c r="M184" s="257"/>
      <c r="N184" s="258">
        <f t="shared" si="35"/>
        <v>0</v>
      </c>
      <c r="O184" s="258"/>
      <c r="P184" s="258"/>
      <c r="Q184" s="258"/>
      <c r="R184" s="138"/>
      <c r="T184" s="168" t="s">
        <v>5</v>
      </c>
      <c r="U184" s="47" t="s">
        <v>51</v>
      </c>
      <c r="V184" s="39"/>
      <c r="W184" s="169">
        <f t="shared" si="36"/>
        <v>0</v>
      </c>
      <c r="X184" s="169">
        <v>1.9000000000000001E-4</v>
      </c>
      <c r="Y184" s="169">
        <f t="shared" si="37"/>
        <v>2.2800000000000001E-2</v>
      </c>
      <c r="Z184" s="169">
        <v>0</v>
      </c>
      <c r="AA184" s="170">
        <f t="shared" si="38"/>
        <v>0</v>
      </c>
      <c r="AR184" s="20" t="s">
        <v>271</v>
      </c>
      <c r="AT184" s="20" t="s">
        <v>189</v>
      </c>
      <c r="AU184" s="20" t="s">
        <v>126</v>
      </c>
      <c r="AY184" s="20" t="s">
        <v>188</v>
      </c>
      <c r="BE184" s="109">
        <f t="shared" si="39"/>
        <v>0</v>
      </c>
      <c r="BF184" s="109">
        <f t="shared" si="40"/>
        <v>0</v>
      </c>
      <c r="BG184" s="109">
        <f t="shared" si="41"/>
        <v>0</v>
      </c>
      <c r="BH184" s="109">
        <f t="shared" si="42"/>
        <v>0</v>
      </c>
      <c r="BI184" s="109">
        <f t="shared" si="43"/>
        <v>0</v>
      </c>
      <c r="BJ184" s="20" t="s">
        <v>94</v>
      </c>
      <c r="BK184" s="109">
        <f t="shared" si="44"/>
        <v>0</v>
      </c>
      <c r="BL184" s="20" t="s">
        <v>271</v>
      </c>
      <c r="BM184" s="20" t="s">
        <v>1245</v>
      </c>
    </row>
    <row r="185" spans="2:65" s="1" customFormat="1" ht="22.5" customHeight="1">
      <c r="B185" s="135"/>
      <c r="C185" s="164" t="s">
        <v>484</v>
      </c>
      <c r="D185" s="164" t="s">
        <v>189</v>
      </c>
      <c r="E185" s="165" t="s">
        <v>1246</v>
      </c>
      <c r="F185" s="256" t="s">
        <v>1247</v>
      </c>
      <c r="G185" s="256"/>
      <c r="H185" s="256"/>
      <c r="I185" s="256"/>
      <c r="J185" s="166" t="s">
        <v>603</v>
      </c>
      <c r="K185" s="167">
        <v>6</v>
      </c>
      <c r="L185" s="257">
        <v>0</v>
      </c>
      <c r="M185" s="257"/>
      <c r="N185" s="258">
        <f t="shared" si="35"/>
        <v>0</v>
      </c>
      <c r="O185" s="258"/>
      <c r="P185" s="258"/>
      <c r="Q185" s="258"/>
      <c r="R185" s="138"/>
      <c r="T185" s="168" t="s">
        <v>5</v>
      </c>
      <c r="U185" s="47" t="s">
        <v>51</v>
      </c>
      <c r="V185" s="39"/>
      <c r="W185" s="169">
        <f t="shared" si="36"/>
        <v>0</v>
      </c>
      <c r="X185" s="169">
        <v>0</v>
      </c>
      <c r="Y185" s="169">
        <f t="shared" si="37"/>
        <v>0</v>
      </c>
      <c r="Z185" s="169">
        <v>0</v>
      </c>
      <c r="AA185" s="170">
        <f t="shared" si="38"/>
        <v>0</v>
      </c>
      <c r="AR185" s="20" t="s">
        <v>271</v>
      </c>
      <c r="AT185" s="20" t="s">
        <v>189</v>
      </c>
      <c r="AU185" s="20" t="s">
        <v>126</v>
      </c>
      <c r="AY185" s="20" t="s">
        <v>188</v>
      </c>
      <c r="BE185" s="109">
        <f t="shared" si="39"/>
        <v>0</v>
      </c>
      <c r="BF185" s="109">
        <f t="shared" si="40"/>
        <v>0</v>
      </c>
      <c r="BG185" s="109">
        <f t="shared" si="41"/>
        <v>0</v>
      </c>
      <c r="BH185" s="109">
        <f t="shared" si="42"/>
        <v>0</v>
      </c>
      <c r="BI185" s="109">
        <f t="shared" si="43"/>
        <v>0</v>
      </c>
      <c r="BJ185" s="20" t="s">
        <v>94</v>
      </c>
      <c r="BK185" s="109">
        <f t="shared" si="44"/>
        <v>0</v>
      </c>
      <c r="BL185" s="20" t="s">
        <v>271</v>
      </c>
      <c r="BM185" s="20" t="s">
        <v>1248</v>
      </c>
    </row>
    <row r="186" spans="2:65" s="1" customFormat="1" ht="31.5" customHeight="1">
      <c r="B186" s="135"/>
      <c r="C186" s="164" t="s">
        <v>488</v>
      </c>
      <c r="D186" s="164" t="s">
        <v>189</v>
      </c>
      <c r="E186" s="165" t="s">
        <v>1249</v>
      </c>
      <c r="F186" s="256" t="s">
        <v>1250</v>
      </c>
      <c r="G186" s="256"/>
      <c r="H186" s="256"/>
      <c r="I186" s="256"/>
      <c r="J186" s="166" t="s">
        <v>208</v>
      </c>
      <c r="K186" s="167">
        <v>0.254</v>
      </c>
      <c r="L186" s="257">
        <v>0</v>
      </c>
      <c r="M186" s="257"/>
      <c r="N186" s="258">
        <f t="shared" si="35"/>
        <v>0</v>
      </c>
      <c r="O186" s="258"/>
      <c r="P186" s="258"/>
      <c r="Q186" s="258"/>
      <c r="R186" s="138"/>
      <c r="T186" s="168" t="s">
        <v>5</v>
      </c>
      <c r="U186" s="47" t="s">
        <v>51</v>
      </c>
      <c r="V186" s="39"/>
      <c r="W186" s="169">
        <f t="shared" si="36"/>
        <v>0</v>
      </c>
      <c r="X186" s="169">
        <v>0</v>
      </c>
      <c r="Y186" s="169">
        <f t="shared" si="37"/>
        <v>0</v>
      </c>
      <c r="Z186" s="169">
        <v>0</v>
      </c>
      <c r="AA186" s="170">
        <f t="shared" si="38"/>
        <v>0</v>
      </c>
      <c r="AR186" s="20" t="s">
        <v>271</v>
      </c>
      <c r="AT186" s="20" t="s">
        <v>189</v>
      </c>
      <c r="AU186" s="20" t="s">
        <v>126</v>
      </c>
      <c r="AY186" s="20" t="s">
        <v>188</v>
      </c>
      <c r="BE186" s="109">
        <f t="shared" si="39"/>
        <v>0</v>
      </c>
      <c r="BF186" s="109">
        <f t="shared" si="40"/>
        <v>0</v>
      </c>
      <c r="BG186" s="109">
        <f t="shared" si="41"/>
        <v>0</v>
      </c>
      <c r="BH186" s="109">
        <f t="shared" si="42"/>
        <v>0</v>
      </c>
      <c r="BI186" s="109">
        <f t="shared" si="43"/>
        <v>0</v>
      </c>
      <c r="BJ186" s="20" t="s">
        <v>94</v>
      </c>
      <c r="BK186" s="109">
        <f t="shared" si="44"/>
        <v>0</v>
      </c>
      <c r="BL186" s="20" t="s">
        <v>271</v>
      </c>
      <c r="BM186" s="20" t="s">
        <v>1251</v>
      </c>
    </row>
    <row r="187" spans="2:65" s="9" customFormat="1" ht="29.85" customHeight="1">
      <c r="B187" s="153"/>
      <c r="C187" s="154"/>
      <c r="D187" s="163" t="s">
        <v>1111</v>
      </c>
      <c r="E187" s="163"/>
      <c r="F187" s="163"/>
      <c r="G187" s="163"/>
      <c r="H187" s="163"/>
      <c r="I187" s="163"/>
      <c r="J187" s="163"/>
      <c r="K187" s="163"/>
      <c r="L187" s="163"/>
      <c r="M187" s="163"/>
      <c r="N187" s="250">
        <f>BK187</f>
        <v>0</v>
      </c>
      <c r="O187" s="251"/>
      <c r="P187" s="251"/>
      <c r="Q187" s="251"/>
      <c r="R187" s="156"/>
      <c r="T187" s="157"/>
      <c r="U187" s="154"/>
      <c r="V187" s="154"/>
      <c r="W187" s="158">
        <f>W188</f>
        <v>0</v>
      </c>
      <c r="X187" s="154"/>
      <c r="Y187" s="158">
        <f>Y188</f>
        <v>2.0300000000000001E-3</v>
      </c>
      <c r="Z187" s="154"/>
      <c r="AA187" s="159">
        <f>AA188</f>
        <v>0</v>
      </c>
      <c r="AR187" s="160" t="s">
        <v>126</v>
      </c>
      <c r="AT187" s="161" t="s">
        <v>85</v>
      </c>
      <c r="AU187" s="161" t="s">
        <v>94</v>
      </c>
      <c r="AY187" s="160" t="s">
        <v>188</v>
      </c>
      <c r="BK187" s="162">
        <f>BK188</f>
        <v>0</v>
      </c>
    </row>
    <row r="188" spans="2:65" s="1" customFormat="1" ht="31.5" customHeight="1">
      <c r="B188" s="135"/>
      <c r="C188" s="164" t="s">
        <v>492</v>
      </c>
      <c r="D188" s="164" t="s">
        <v>189</v>
      </c>
      <c r="E188" s="165" t="s">
        <v>1252</v>
      </c>
      <c r="F188" s="256" t="s">
        <v>1253</v>
      </c>
      <c r="G188" s="256"/>
      <c r="H188" s="256"/>
      <c r="I188" s="256"/>
      <c r="J188" s="166" t="s">
        <v>603</v>
      </c>
      <c r="K188" s="167">
        <v>1</v>
      </c>
      <c r="L188" s="257">
        <v>0</v>
      </c>
      <c r="M188" s="257"/>
      <c r="N188" s="258">
        <f>ROUND(L188*K188,2)</f>
        <v>0</v>
      </c>
      <c r="O188" s="258"/>
      <c r="P188" s="258"/>
      <c r="Q188" s="258"/>
      <c r="R188" s="138"/>
      <c r="T188" s="168" t="s">
        <v>5</v>
      </c>
      <c r="U188" s="47" t="s">
        <v>51</v>
      </c>
      <c r="V188" s="39"/>
      <c r="W188" s="169">
        <f>V188*K188</f>
        <v>0</v>
      </c>
      <c r="X188" s="169">
        <v>2.0300000000000001E-3</v>
      </c>
      <c r="Y188" s="169">
        <f>X188*K188</f>
        <v>2.0300000000000001E-3</v>
      </c>
      <c r="Z188" s="169">
        <v>0</v>
      </c>
      <c r="AA188" s="170">
        <f>Z188*K188</f>
        <v>0</v>
      </c>
      <c r="AR188" s="20" t="s">
        <v>271</v>
      </c>
      <c r="AT188" s="20" t="s">
        <v>189</v>
      </c>
      <c r="AU188" s="20" t="s">
        <v>126</v>
      </c>
      <c r="AY188" s="20" t="s">
        <v>188</v>
      </c>
      <c r="BE188" s="109">
        <f>IF(U188="základní",N188,0)</f>
        <v>0</v>
      </c>
      <c r="BF188" s="109">
        <f>IF(U188="snížená",N188,0)</f>
        <v>0</v>
      </c>
      <c r="BG188" s="109">
        <f>IF(U188="zákl. přenesená",N188,0)</f>
        <v>0</v>
      </c>
      <c r="BH188" s="109">
        <f>IF(U188="sníž. přenesená",N188,0)</f>
        <v>0</v>
      </c>
      <c r="BI188" s="109">
        <f>IF(U188="nulová",N188,0)</f>
        <v>0</v>
      </c>
      <c r="BJ188" s="20" t="s">
        <v>94</v>
      </c>
      <c r="BK188" s="109">
        <f>ROUND(L188*K188,2)</f>
        <v>0</v>
      </c>
      <c r="BL188" s="20" t="s">
        <v>271</v>
      </c>
      <c r="BM188" s="20" t="s">
        <v>1254</v>
      </c>
    </row>
    <row r="189" spans="2:65" s="9" customFormat="1" ht="29.85" customHeight="1">
      <c r="B189" s="153"/>
      <c r="C189" s="154"/>
      <c r="D189" s="163" t="s">
        <v>1112</v>
      </c>
      <c r="E189" s="163"/>
      <c r="F189" s="163"/>
      <c r="G189" s="163"/>
      <c r="H189" s="163"/>
      <c r="I189" s="163"/>
      <c r="J189" s="163"/>
      <c r="K189" s="163"/>
      <c r="L189" s="163"/>
      <c r="M189" s="163"/>
      <c r="N189" s="250">
        <f>BK189</f>
        <v>0</v>
      </c>
      <c r="O189" s="251"/>
      <c r="P189" s="251"/>
      <c r="Q189" s="251"/>
      <c r="R189" s="156"/>
      <c r="T189" s="157"/>
      <c r="U189" s="154"/>
      <c r="V189" s="154"/>
      <c r="W189" s="158">
        <f>SUM(W190:W209)</f>
        <v>0</v>
      </c>
      <c r="X189" s="154"/>
      <c r="Y189" s="158">
        <f>SUM(Y190:Y209)</f>
        <v>0.28758000000000006</v>
      </c>
      <c r="Z189" s="154"/>
      <c r="AA189" s="159">
        <f>SUM(AA190:AA209)</f>
        <v>0</v>
      </c>
      <c r="AR189" s="160" t="s">
        <v>126</v>
      </c>
      <c r="AT189" s="161" t="s">
        <v>85</v>
      </c>
      <c r="AU189" s="161" t="s">
        <v>94</v>
      </c>
      <c r="AY189" s="160" t="s">
        <v>188</v>
      </c>
      <c r="BK189" s="162">
        <f>SUM(BK190:BK209)</f>
        <v>0</v>
      </c>
    </row>
    <row r="190" spans="2:65" s="1" customFormat="1" ht="22.5" customHeight="1">
      <c r="B190" s="135"/>
      <c r="C190" s="164" t="s">
        <v>496</v>
      </c>
      <c r="D190" s="164" t="s">
        <v>189</v>
      </c>
      <c r="E190" s="165" t="s">
        <v>1255</v>
      </c>
      <c r="F190" s="256" t="s">
        <v>1256</v>
      </c>
      <c r="G190" s="256"/>
      <c r="H190" s="256"/>
      <c r="I190" s="256"/>
      <c r="J190" s="166" t="s">
        <v>603</v>
      </c>
      <c r="K190" s="167">
        <v>1</v>
      </c>
      <c r="L190" s="257">
        <v>0</v>
      </c>
      <c r="M190" s="257"/>
      <c r="N190" s="258">
        <f t="shared" ref="N190:N209" si="45">ROUND(L190*K190,2)</f>
        <v>0</v>
      </c>
      <c r="O190" s="258"/>
      <c r="P190" s="258"/>
      <c r="Q190" s="258"/>
      <c r="R190" s="138"/>
      <c r="T190" s="168" t="s">
        <v>5</v>
      </c>
      <c r="U190" s="47" t="s">
        <v>51</v>
      </c>
      <c r="V190" s="39"/>
      <c r="W190" s="169">
        <f t="shared" ref="W190:W209" si="46">V190*K190</f>
        <v>0</v>
      </c>
      <c r="X190" s="169">
        <v>4.2199999999999998E-3</v>
      </c>
      <c r="Y190" s="169">
        <f t="shared" ref="Y190:Y209" si="47">X190*K190</f>
        <v>4.2199999999999998E-3</v>
      </c>
      <c r="Z190" s="169">
        <v>0</v>
      </c>
      <c r="AA190" s="170">
        <f t="shared" ref="AA190:AA209" si="48">Z190*K190</f>
        <v>0</v>
      </c>
      <c r="AR190" s="20" t="s">
        <v>271</v>
      </c>
      <c r="AT190" s="20" t="s">
        <v>189</v>
      </c>
      <c r="AU190" s="20" t="s">
        <v>126</v>
      </c>
      <c r="AY190" s="20" t="s">
        <v>188</v>
      </c>
      <c r="BE190" s="109">
        <f t="shared" ref="BE190:BE209" si="49">IF(U190="základní",N190,0)</f>
        <v>0</v>
      </c>
      <c r="BF190" s="109">
        <f t="shared" ref="BF190:BF209" si="50">IF(U190="snížená",N190,0)</f>
        <v>0</v>
      </c>
      <c r="BG190" s="109">
        <f t="shared" ref="BG190:BG209" si="51">IF(U190="zákl. přenesená",N190,0)</f>
        <v>0</v>
      </c>
      <c r="BH190" s="109">
        <f t="shared" ref="BH190:BH209" si="52">IF(U190="sníž. přenesená",N190,0)</f>
        <v>0</v>
      </c>
      <c r="BI190" s="109">
        <f t="shared" ref="BI190:BI209" si="53">IF(U190="nulová",N190,0)</f>
        <v>0</v>
      </c>
      <c r="BJ190" s="20" t="s">
        <v>94</v>
      </c>
      <c r="BK190" s="109">
        <f t="shared" ref="BK190:BK209" si="54">ROUND(L190*K190,2)</f>
        <v>0</v>
      </c>
      <c r="BL190" s="20" t="s">
        <v>271</v>
      </c>
      <c r="BM190" s="20" t="s">
        <v>1257</v>
      </c>
    </row>
    <row r="191" spans="2:65" s="1" customFormat="1" ht="31.5" customHeight="1">
      <c r="B191" s="135"/>
      <c r="C191" s="164" t="s">
        <v>500</v>
      </c>
      <c r="D191" s="164" t="s">
        <v>189</v>
      </c>
      <c r="E191" s="165" t="s">
        <v>1258</v>
      </c>
      <c r="F191" s="256" t="s">
        <v>1259</v>
      </c>
      <c r="G191" s="256"/>
      <c r="H191" s="256"/>
      <c r="I191" s="256"/>
      <c r="J191" s="166" t="s">
        <v>603</v>
      </c>
      <c r="K191" s="167">
        <v>3</v>
      </c>
      <c r="L191" s="257">
        <v>0</v>
      </c>
      <c r="M191" s="257"/>
      <c r="N191" s="258">
        <f t="shared" si="45"/>
        <v>0</v>
      </c>
      <c r="O191" s="258"/>
      <c r="P191" s="258"/>
      <c r="Q191" s="258"/>
      <c r="R191" s="138"/>
      <c r="T191" s="168" t="s">
        <v>5</v>
      </c>
      <c r="U191" s="47" t="s">
        <v>51</v>
      </c>
      <c r="V191" s="39"/>
      <c r="W191" s="169">
        <f t="shared" si="46"/>
        <v>0</v>
      </c>
      <c r="X191" s="169">
        <v>2.3699999999999999E-2</v>
      </c>
      <c r="Y191" s="169">
        <f t="shared" si="47"/>
        <v>7.1099999999999997E-2</v>
      </c>
      <c r="Z191" s="169">
        <v>0</v>
      </c>
      <c r="AA191" s="170">
        <f t="shared" si="48"/>
        <v>0</v>
      </c>
      <c r="AR191" s="20" t="s">
        <v>271</v>
      </c>
      <c r="AT191" s="20" t="s">
        <v>189</v>
      </c>
      <c r="AU191" s="20" t="s">
        <v>126</v>
      </c>
      <c r="AY191" s="20" t="s">
        <v>188</v>
      </c>
      <c r="BE191" s="109">
        <f t="shared" si="49"/>
        <v>0</v>
      </c>
      <c r="BF191" s="109">
        <f t="shared" si="50"/>
        <v>0</v>
      </c>
      <c r="BG191" s="109">
        <f t="shared" si="51"/>
        <v>0</v>
      </c>
      <c r="BH191" s="109">
        <f t="shared" si="52"/>
        <v>0</v>
      </c>
      <c r="BI191" s="109">
        <f t="shared" si="53"/>
        <v>0</v>
      </c>
      <c r="BJ191" s="20" t="s">
        <v>94</v>
      </c>
      <c r="BK191" s="109">
        <f t="shared" si="54"/>
        <v>0</v>
      </c>
      <c r="BL191" s="20" t="s">
        <v>271</v>
      </c>
      <c r="BM191" s="20" t="s">
        <v>1260</v>
      </c>
    </row>
    <row r="192" spans="2:65" s="1" customFormat="1" ht="31.5" customHeight="1">
      <c r="B192" s="135"/>
      <c r="C192" s="164" t="s">
        <v>504</v>
      </c>
      <c r="D192" s="164" t="s">
        <v>189</v>
      </c>
      <c r="E192" s="165" t="s">
        <v>1261</v>
      </c>
      <c r="F192" s="256" t="s">
        <v>1262</v>
      </c>
      <c r="G192" s="256"/>
      <c r="H192" s="256"/>
      <c r="I192" s="256"/>
      <c r="J192" s="166" t="s">
        <v>603</v>
      </c>
      <c r="K192" s="167">
        <v>1</v>
      </c>
      <c r="L192" s="257">
        <v>0</v>
      </c>
      <c r="M192" s="257"/>
      <c r="N192" s="258">
        <f t="shared" si="45"/>
        <v>0</v>
      </c>
      <c r="O192" s="258"/>
      <c r="P192" s="258"/>
      <c r="Q192" s="258"/>
      <c r="R192" s="138"/>
      <c r="T192" s="168" t="s">
        <v>5</v>
      </c>
      <c r="U192" s="47" t="s">
        <v>51</v>
      </c>
      <c r="V192" s="39"/>
      <c r="W192" s="169">
        <f t="shared" si="46"/>
        <v>0</v>
      </c>
      <c r="X192" s="169">
        <v>1.558E-2</v>
      </c>
      <c r="Y192" s="169">
        <f t="shared" si="47"/>
        <v>1.558E-2</v>
      </c>
      <c r="Z192" s="169">
        <v>0</v>
      </c>
      <c r="AA192" s="170">
        <f t="shared" si="48"/>
        <v>0</v>
      </c>
      <c r="AR192" s="20" t="s">
        <v>271</v>
      </c>
      <c r="AT192" s="20" t="s">
        <v>189</v>
      </c>
      <c r="AU192" s="20" t="s">
        <v>126</v>
      </c>
      <c r="AY192" s="20" t="s">
        <v>188</v>
      </c>
      <c r="BE192" s="109">
        <f t="shared" si="49"/>
        <v>0</v>
      </c>
      <c r="BF192" s="109">
        <f t="shared" si="50"/>
        <v>0</v>
      </c>
      <c r="BG192" s="109">
        <f t="shared" si="51"/>
        <v>0</v>
      </c>
      <c r="BH192" s="109">
        <f t="shared" si="52"/>
        <v>0</v>
      </c>
      <c r="BI192" s="109">
        <f t="shared" si="53"/>
        <v>0</v>
      </c>
      <c r="BJ192" s="20" t="s">
        <v>94</v>
      </c>
      <c r="BK192" s="109">
        <f t="shared" si="54"/>
        <v>0</v>
      </c>
      <c r="BL192" s="20" t="s">
        <v>271</v>
      </c>
      <c r="BM192" s="20" t="s">
        <v>1263</v>
      </c>
    </row>
    <row r="193" spans="2:65" s="1" customFormat="1" ht="31.5" customHeight="1">
      <c r="B193" s="135"/>
      <c r="C193" s="164" t="s">
        <v>508</v>
      </c>
      <c r="D193" s="164" t="s">
        <v>189</v>
      </c>
      <c r="E193" s="165" t="s">
        <v>1264</v>
      </c>
      <c r="F193" s="256" t="s">
        <v>1265</v>
      </c>
      <c r="G193" s="256"/>
      <c r="H193" s="256"/>
      <c r="I193" s="256"/>
      <c r="J193" s="166" t="s">
        <v>603</v>
      </c>
      <c r="K193" s="167">
        <v>1</v>
      </c>
      <c r="L193" s="257">
        <v>0</v>
      </c>
      <c r="M193" s="257"/>
      <c r="N193" s="258">
        <f t="shared" si="45"/>
        <v>0</v>
      </c>
      <c r="O193" s="258"/>
      <c r="P193" s="258"/>
      <c r="Q193" s="258"/>
      <c r="R193" s="138"/>
      <c r="T193" s="168" t="s">
        <v>5</v>
      </c>
      <c r="U193" s="47" t="s">
        <v>51</v>
      </c>
      <c r="V193" s="39"/>
      <c r="W193" s="169">
        <f t="shared" si="46"/>
        <v>0</v>
      </c>
      <c r="X193" s="169">
        <v>1.7260000000000001E-2</v>
      </c>
      <c r="Y193" s="169">
        <f t="shared" si="47"/>
        <v>1.7260000000000001E-2</v>
      </c>
      <c r="Z193" s="169">
        <v>0</v>
      </c>
      <c r="AA193" s="170">
        <f t="shared" si="48"/>
        <v>0</v>
      </c>
      <c r="AR193" s="20" t="s">
        <v>271</v>
      </c>
      <c r="AT193" s="20" t="s">
        <v>189</v>
      </c>
      <c r="AU193" s="20" t="s">
        <v>126</v>
      </c>
      <c r="AY193" s="20" t="s">
        <v>188</v>
      </c>
      <c r="BE193" s="109">
        <f t="shared" si="49"/>
        <v>0</v>
      </c>
      <c r="BF193" s="109">
        <f t="shared" si="50"/>
        <v>0</v>
      </c>
      <c r="BG193" s="109">
        <f t="shared" si="51"/>
        <v>0</v>
      </c>
      <c r="BH193" s="109">
        <f t="shared" si="52"/>
        <v>0</v>
      </c>
      <c r="BI193" s="109">
        <f t="shared" si="53"/>
        <v>0</v>
      </c>
      <c r="BJ193" s="20" t="s">
        <v>94</v>
      </c>
      <c r="BK193" s="109">
        <f t="shared" si="54"/>
        <v>0</v>
      </c>
      <c r="BL193" s="20" t="s">
        <v>271</v>
      </c>
      <c r="BM193" s="20" t="s">
        <v>1266</v>
      </c>
    </row>
    <row r="194" spans="2:65" s="1" customFormat="1" ht="31.5" customHeight="1">
      <c r="B194" s="135"/>
      <c r="C194" s="164" t="s">
        <v>512</v>
      </c>
      <c r="D194" s="164" t="s">
        <v>189</v>
      </c>
      <c r="E194" s="165" t="s">
        <v>1267</v>
      </c>
      <c r="F194" s="256" t="s">
        <v>1268</v>
      </c>
      <c r="G194" s="256"/>
      <c r="H194" s="256"/>
      <c r="I194" s="256"/>
      <c r="J194" s="166" t="s">
        <v>603</v>
      </c>
      <c r="K194" s="167">
        <v>3</v>
      </c>
      <c r="L194" s="257">
        <v>0</v>
      </c>
      <c r="M194" s="257"/>
      <c r="N194" s="258">
        <f t="shared" si="45"/>
        <v>0</v>
      </c>
      <c r="O194" s="258"/>
      <c r="P194" s="258"/>
      <c r="Q194" s="258"/>
      <c r="R194" s="138"/>
      <c r="T194" s="168" t="s">
        <v>5</v>
      </c>
      <c r="U194" s="47" t="s">
        <v>51</v>
      </c>
      <c r="V194" s="39"/>
      <c r="W194" s="169">
        <f t="shared" si="46"/>
        <v>0</v>
      </c>
      <c r="X194" s="169">
        <v>3.0880000000000001E-2</v>
      </c>
      <c r="Y194" s="169">
        <f t="shared" si="47"/>
        <v>9.264E-2</v>
      </c>
      <c r="Z194" s="169">
        <v>0</v>
      </c>
      <c r="AA194" s="170">
        <f t="shared" si="48"/>
        <v>0</v>
      </c>
      <c r="AR194" s="20" t="s">
        <v>271</v>
      </c>
      <c r="AT194" s="20" t="s">
        <v>189</v>
      </c>
      <c r="AU194" s="20" t="s">
        <v>126</v>
      </c>
      <c r="AY194" s="20" t="s">
        <v>188</v>
      </c>
      <c r="BE194" s="109">
        <f t="shared" si="49"/>
        <v>0</v>
      </c>
      <c r="BF194" s="109">
        <f t="shared" si="50"/>
        <v>0</v>
      </c>
      <c r="BG194" s="109">
        <f t="shared" si="51"/>
        <v>0</v>
      </c>
      <c r="BH194" s="109">
        <f t="shared" si="52"/>
        <v>0</v>
      </c>
      <c r="BI194" s="109">
        <f t="shared" si="53"/>
        <v>0</v>
      </c>
      <c r="BJ194" s="20" t="s">
        <v>94</v>
      </c>
      <c r="BK194" s="109">
        <f t="shared" si="54"/>
        <v>0</v>
      </c>
      <c r="BL194" s="20" t="s">
        <v>271</v>
      </c>
      <c r="BM194" s="20" t="s">
        <v>1269</v>
      </c>
    </row>
    <row r="195" spans="2:65" s="1" customFormat="1" ht="31.5" customHeight="1">
      <c r="B195" s="135"/>
      <c r="C195" s="164" t="s">
        <v>517</v>
      </c>
      <c r="D195" s="164" t="s">
        <v>189</v>
      </c>
      <c r="E195" s="165" t="s">
        <v>1270</v>
      </c>
      <c r="F195" s="256" t="s">
        <v>1271</v>
      </c>
      <c r="G195" s="256"/>
      <c r="H195" s="256"/>
      <c r="I195" s="256"/>
      <c r="J195" s="166" t="s">
        <v>603</v>
      </c>
      <c r="K195" s="167">
        <v>3</v>
      </c>
      <c r="L195" s="257">
        <v>0</v>
      </c>
      <c r="M195" s="257"/>
      <c r="N195" s="258">
        <f t="shared" si="45"/>
        <v>0</v>
      </c>
      <c r="O195" s="258"/>
      <c r="P195" s="258"/>
      <c r="Q195" s="258"/>
      <c r="R195" s="138"/>
      <c r="T195" s="168" t="s">
        <v>5</v>
      </c>
      <c r="U195" s="47" t="s">
        <v>51</v>
      </c>
      <c r="V195" s="39"/>
      <c r="W195" s="169">
        <f t="shared" si="46"/>
        <v>0</v>
      </c>
      <c r="X195" s="169">
        <v>1.034E-2</v>
      </c>
      <c r="Y195" s="169">
        <f t="shared" si="47"/>
        <v>3.1019999999999999E-2</v>
      </c>
      <c r="Z195" s="169">
        <v>0</v>
      </c>
      <c r="AA195" s="170">
        <f t="shared" si="48"/>
        <v>0</v>
      </c>
      <c r="AR195" s="20" t="s">
        <v>271</v>
      </c>
      <c r="AT195" s="20" t="s">
        <v>189</v>
      </c>
      <c r="AU195" s="20" t="s">
        <v>126</v>
      </c>
      <c r="AY195" s="20" t="s">
        <v>188</v>
      </c>
      <c r="BE195" s="109">
        <f t="shared" si="49"/>
        <v>0</v>
      </c>
      <c r="BF195" s="109">
        <f t="shared" si="50"/>
        <v>0</v>
      </c>
      <c r="BG195" s="109">
        <f t="shared" si="51"/>
        <v>0</v>
      </c>
      <c r="BH195" s="109">
        <f t="shared" si="52"/>
        <v>0</v>
      </c>
      <c r="BI195" s="109">
        <f t="shared" si="53"/>
        <v>0</v>
      </c>
      <c r="BJ195" s="20" t="s">
        <v>94</v>
      </c>
      <c r="BK195" s="109">
        <f t="shared" si="54"/>
        <v>0</v>
      </c>
      <c r="BL195" s="20" t="s">
        <v>271</v>
      </c>
      <c r="BM195" s="20" t="s">
        <v>1272</v>
      </c>
    </row>
    <row r="196" spans="2:65" s="1" customFormat="1" ht="31.5" customHeight="1">
      <c r="B196" s="135"/>
      <c r="C196" s="164" t="s">
        <v>524</v>
      </c>
      <c r="D196" s="164" t="s">
        <v>189</v>
      </c>
      <c r="E196" s="165" t="s">
        <v>1273</v>
      </c>
      <c r="F196" s="256" t="s">
        <v>1274</v>
      </c>
      <c r="G196" s="256"/>
      <c r="H196" s="256"/>
      <c r="I196" s="256"/>
      <c r="J196" s="166" t="s">
        <v>603</v>
      </c>
      <c r="K196" s="167">
        <v>3</v>
      </c>
      <c r="L196" s="257">
        <v>0</v>
      </c>
      <c r="M196" s="257"/>
      <c r="N196" s="258">
        <f t="shared" si="45"/>
        <v>0</v>
      </c>
      <c r="O196" s="258"/>
      <c r="P196" s="258"/>
      <c r="Q196" s="258"/>
      <c r="R196" s="138"/>
      <c r="T196" s="168" t="s">
        <v>5</v>
      </c>
      <c r="U196" s="47" t="s">
        <v>51</v>
      </c>
      <c r="V196" s="39"/>
      <c r="W196" s="169">
        <f t="shared" si="46"/>
        <v>0</v>
      </c>
      <c r="X196" s="169">
        <v>5.1999999999999995E-4</v>
      </c>
      <c r="Y196" s="169">
        <f t="shared" si="47"/>
        <v>1.5599999999999998E-3</v>
      </c>
      <c r="Z196" s="169">
        <v>0</v>
      </c>
      <c r="AA196" s="170">
        <f t="shared" si="48"/>
        <v>0</v>
      </c>
      <c r="AR196" s="20" t="s">
        <v>271</v>
      </c>
      <c r="AT196" s="20" t="s">
        <v>189</v>
      </c>
      <c r="AU196" s="20" t="s">
        <v>126</v>
      </c>
      <c r="AY196" s="20" t="s">
        <v>188</v>
      </c>
      <c r="BE196" s="109">
        <f t="shared" si="49"/>
        <v>0</v>
      </c>
      <c r="BF196" s="109">
        <f t="shared" si="50"/>
        <v>0</v>
      </c>
      <c r="BG196" s="109">
        <f t="shared" si="51"/>
        <v>0</v>
      </c>
      <c r="BH196" s="109">
        <f t="shared" si="52"/>
        <v>0</v>
      </c>
      <c r="BI196" s="109">
        <f t="shared" si="53"/>
        <v>0</v>
      </c>
      <c r="BJ196" s="20" t="s">
        <v>94</v>
      </c>
      <c r="BK196" s="109">
        <f t="shared" si="54"/>
        <v>0</v>
      </c>
      <c r="BL196" s="20" t="s">
        <v>271</v>
      </c>
      <c r="BM196" s="20" t="s">
        <v>1275</v>
      </c>
    </row>
    <row r="197" spans="2:65" s="1" customFormat="1" ht="31.5" customHeight="1">
      <c r="B197" s="135"/>
      <c r="C197" s="164" t="s">
        <v>529</v>
      </c>
      <c r="D197" s="164" t="s">
        <v>189</v>
      </c>
      <c r="E197" s="165" t="s">
        <v>1276</v>
      </c>
      <c r="F197" s="256" t="s">
        <v>1277</v>
      </c>
      <c r="G197" s="256"/>
      <c r="H197" s="256"/>
      <c r="I197" s="256"/>
      <c r="J197" s="166" t="s">
        <v>603</v>
      </c>
      <c r="K197" s="167">
        <v>3</v>
      </c>
      <c r="L197" s="257">
        <v>0</v>
      </c>
      <c r="M197" s="257"/>
      <c r="N197" s="258">
        <f t="shared" si="45"/>
        <v>0</v>
      </c>
      <c r="O197" s="258"/>
      <c r="P197" s="258"/>
      <c r="Q197" s="258"/>
      <c r="R197" s="138"/>
      <c r="T197" s="168" t="s">
        <v>5</v>
      </c>
      <c r="U197" s="47" t="s">
        <v>51</v>
      </c>
      <c r="V197" s="39"/>
      <c r="W197" s="169">
        <f t="shared" si="46"/>
        <v>0</v>
      </c>
      <c r="X197" s="169">
        <v>5.1999999999999995E-4</v>
      </c>
      <c r="Y197" s="169">
        <f t="shared" si="47"/>
        <v>1.5599999999999998E-3</v>
      </c>
      <c r="Z197" s="169">
        <v>0</v>
      </c>
      <c r="AA197" s="170">
        <f t="shared" si="48"/>
        <v>0</v>
      </c>
      <c r="AR197" s="20" t="s">
        <v>271</v>
      </c>
      <c r="AT197" s="20" t="s">
        <v>189</v>
      </c>
      <c r="AU197" s="20" t="s">
        <v>126</v>
      </c>
      <c r="AY197" s="20" t="s">
        <v>188</v>
      </c>
      <c r="BE197" s="109">
        <f t="shared" si="49"/>
        <v>0</v>
      </c>
      <c r="BF197" s="109">
        <f t="shared" si="50"/>
        <v>0</v>
      </c>
      <c r="BG197" s="109">
        <f t="shared" si="51"/>
        <v>0</v>
      </c>
      <c r="BH197" s="109">
        <f t="shared" si="52"/>
        <v>0</v>
      </c>
      <c r="BI197" s="109">
        <f t="shared" si="53"/>
        <v>0</v>
      </c>
      <c r="BJ197" s="20" t="s">
        <v>94</v>
      </c>
      <c r="BK197" s="109">
        <f t="shared" si="54"/>
        <v>0</v>
      </c>
      <c r="BL197" s="20" t="s">
        <v>271</v>
      </c>
      <c r="BM197" s="20" t="s">
        <v>1278</v>
      </c>
    </row>
    <row r="198" spans="2:65" s="1" customFormat="1" ht="31.5" customHeight="1">
      <c r="B198" s="135"/>
      <c r="C198" s="164" t="s">
        <v>536</v>
      </c>
      <c r="D198" s="164" t="s">
        <v>189</v>
      </c>
      <c r="E198" s="165" t="s">
        <v>1279</v>
      </c>
      <c r="F198" s="256" t="s">
        <v>1280</v>
      </c>
      <c r="G198" s="256"/>
      <c r="H198" s="256"/>
      <c r="I198" s="256"/>
      <c r="J198" s="166" t="s">
        <v>603</v>
      </c>
      <c r="K198" s="167">
        <v>1</v>
      </c>
      <c r="L198" s="257">
        <v>0</v>
      </c>
      <c r="M198" s="257"/>
      <c r="N198" s="258">
        <f t="shared" si="45"/>
        <v>0</v>
      </c>
      <c r="O198" s="258"/>
      <c r="P198" s="258"/>
      <c r="Q198" s="258"/>
      <c r="R198" s="138"/>
      <c r="T198" s="168" t="s">
        <v>5</v>
      </c>
      <c r="U198" s="47" t="s">
        <v>51</v>
      </c>
      <c r="V198" s="39"/>
      <c r="W198" s="169">
        <f t="shared" si="46"/>
        <v>0</v>
      </c>
      <c r="X198" s="169">
        <v>5.1999999999999995E-4</v>
      </c>
      <c r="Y198" s="169">
        <f t="shared" si="47"/>
        <v>5.1999999999999995E-4</v>
      </c>
      <c r="Z198" s="169">
        <v>0</v>
      </c>
      <c r="AA198" s="170">
        <f t="shared" si="48"/>
        <v>0</v>
      </c>
      <c r="AR198" s="20" t="s">
        <v>271</v>
      </c>
      <c r="AT198" s="20" t="s">
        <v>189</v>
      </c>
      <c r="AU198" s="20" t="s">
        <v>126</v>
      </c>
      <c r="AY198" s="20" t="s">
        <v>188</v>
      </c>
      <c r="BE198" s="109">
        <f t="shared" si="49"/>
        <v>0</v>
      </c>
      <c r="BF198" s="109">
        <f t="shared" si="50"/>
        <v>0</v>
      </c>
      <c r="BG198" s="109">
        <f t="shared" si="51"/>
        <v>0</v>
      </c>
      <c r="BH198" s="109">
        <f t="shared" si="52"/>
        <v>0</v>
      </c>
      <c r="BI198" s="109">
        <f t="shared" si="53"/>
        <v>0</v>
      </c>
      <c r="BJ198" s="20" t="s">
        <v>94</v>
      </c>
      <c r="BK198" s="109">
        <f t="shared" si="54"/>
        <v>0</v>
      </c>
      <c r="BL198" s="20" t="s">
        <v>271</v>
      </c>
      <c r="BM198" s="20" t="s">
        <v>1281</v>
      </c>
    </row>
    <row r="199" spans="2:65" s="1" customFormat="1" ht="31.5" customHeight="1">
      <c r="B199" s="135"/>
      <c r="C199" s="164" t="s">
        <v>542</v>
      </c>
      <c r="D199" s="164" t="s">
        <v>189</v>
      </c>
      <c r="E199" s="165" t="s">
        <v>1282</v>
      </c>
      <c r="F199" s="256" t="s">
        <v>1283</v>
      </c>
      <c r="G199" s="256"/>
      <c r="H199" s="256"/>
      <c r="I199" s="256"/>
      <c r="J199" s="166" t="s">
        <v>603</v>
      </c>
      <c r="K199" s="167">
        <v>1</v>
      </c>
      <c r="L199" s="257">
        <v>0</v>
      </c>
      <c r="M199" s="257"/>
      <c r="N199" s="258">
        <f t="shared" si="45"/>
        <v>0</v>
      </c>
      <c r="O199" s="258"/>
      <c r="P199" s="258"/>
      <c r="Q199" s="258"/>
      <c r="R199" s="138"/>
      <c r="T199" s="168" t="s">
        <v>5</v>
      </c>
      <c r="U199" s="47" t="s">
        <v>51</v>
      </c>
      <c r="V199" s="39"/>
      <c r="W199" s="169">
        <f t="shared" si="46"/>
        <v>0</v>
      </c>
      <c r="X199" s="169">
        <v>1.47E-2</v>
      </c>
      <c r="Y199" s="169">
        <f t="shared" si="47"/>
        <v>1.47E-2</v>
      </c>
      <c r="Z199" s="169">
        <v>0</v>
      </c>
      <c r="AA199" s="170">
        <f t="shared" si="48"/>
        <v>0</v>
      </c>
      <c r="AR199" s="20" t="s">
        <v>271</v>
      </c>
      <c r="AT199" s="20" t="s">
        <v>189</v>
      </c>
      <c r="AU199" s="20" t="s">
        <v>126</v>
      </c>
      <c r="AY199" s="20" t="s">
        <v>188</v>
      </c>
      <c r="BE199" s="109">
        <f t="shared" si="49"/>
        <v>0</v>
      </c>
      <c r="BF199" s="109">
        <f t="shared" si="50"/>
        <v>0</v>
      </c>
      <c r="BG199" s="109">
        <f t="shared" si="51"/>
        <v>0</v>
      </c>
      <c r="BH199" s="109">
        <f t="shared" si="52"/>
        <v>0</v>
      </c>
      <c r="BI199" s="109">
        <f t="shared" si="53"/>
        <v>0</v>
      </c>
      <c r="BJ199" s="20" t="s">
        <v>94</v>
      </c>
      <c r="BK199" s="109">
        <f t="shared" si="54"/>
        <v>0</v>
      </c>
      <c r="BL199" s="20" t="s">
        <v>271</v>
      </c>
      <c r="BM199" s="20" t="s">
        <v>1284</v>
      </c>
    </row>
    <row r="200" spans="2:65" s="1" customFormat="1" ht="31.5" customHeight="1">
      <c r="B200" s="135"/>
      <c r="C200" s="164" t="s">
        <v>547</v>
      </c>
      <c r="D200" s="164" t="s">
        <v>189</v>
      </c>
      <c r="E200" s="165" t="s">
        <v>1285</v>
      </c>
      <c r="F200" s="256" t="s">
        <v>1286</v>
      </c>
      <c r="G200" s="256"/>
      <c r="H200" s="256"/>
      <c r="I200" s="256"/>
      <c r="J200" s="166" t="s">
        <v>603</v>
      </c>
      <c r="K200" s="167">
        <v>1</v>
      </c>
      <c r="L200" s="257">
        <v>0</v>
      </c>
      <c r="M200" s="257"/>
      <c r="N200" s="258">
        <f t="shared" si="45"/>
        <v>0</v>
      </c>
      <c r="O200" s="258"/>
      <c r="P200" s="258"/>
      <c r="Q200" s="258"/>
      <c r="R200" s="138"/>
      <c r="T200" s="168" t="s">
        <v>5</v>
      </c>
      <c r="U200" s="47" t="s">
        <v>51</v>
      </c>
      <c r="V200" s="39"/>
      <c r="W200" s="169">
        <f t="shared" si="46"/>
        <v>0</v>
      </c>
      <c r="X200" s="169">
        <v>1.0659999999999999E-2</v>
      </c>
      <c r="Y200" s="169">
        <f t="shared" si="47"/>
        <v>1.0659999999999999E-2</v>
      </c>
      <c r="Z200" s="169">
        <v>0</v>
      </c>
      <c r="AA200" s="170">
        <f t="shared" si="48"/>
        <v>0</v>
      </c>
      <c r="AR200" s="20" t="s">
        <v>271</v>
      </c>
      <c r="AT200" s="20" t="s">
        <v>189</v>
      </c>
      <c r="AU200" s="20" t="s">
        <v>126</v>
      </c>
      <c r="AY200" s="20" t="s">
        <v>188</v>
      </c>
      <c r="BE200" s="109">
        <f t="shared" si="49"/>
        <v>0</v>
      </c>
      <c r="BF200" s="109">
        <f t="shared" si="50"/>
        <v>0</v>
      </c>
      <c r="BG200" s="109">
        <f t="shared" si="51"/>
        <v>0</v>
      </c>
      <c r="BH200" s="109">
        <f t="shared" si="52"/>
        <v>0</v>
      </c>
      <c r="BI200" s="109">
        <f t="shared" si="53"/>
        <v>0</v>
      </c>
      <c r="BJ200" s="20" t="s">
        <v>94</v>
      </c>
      <c r="BK200" s="109">
        <f t="shared" si="54"/>
        <v>0</v>
      </c>
      <c r="BL200" s="20" t="s">
        <v>271</v>
      </c>
      <c r="BM200" s="20" t="s">
        <v>1287</v>
      </c>
    </row>
    <row r="201" spans="2:65" s="1" customFormat="1" ht="31.5" customHeight="1">
      <c r="B201" s="135"/>
      <c r="C201" s="164" t="s">
        <v>553</v>
      </c>
      <c r="D201" s="164" t="s">
        <v>189</v>
      </c>
      <c r="E201" s="165" t="s">
        <v>1288</v>
      </c>
      <c r="F201" s="256" t="s">
        <v>1289</v>
      </c>
      <c r="G201" s="256"/>
      <c r="H201" s="256"/>
      <c r="I201" s="256"/>
      <c r="J201" s="166" t="s">
        <v>603</v>
      </c>
      <c r="K201" s="167">
        <v>16</v>
      </c>
      <c r="L201" s="257">
        <v>0</v>
      </c>
      <c r="M201" s="257"/>
      <c r="N201" s="258">
        <f t="shared" si="45"/>
        <v>0</v>
      </c>
      <c r="O201" s="258"/>
      <c r="P201" s="258"/>
      <c r="Q201" s="258"/>
      <c r="R201" s="138"/>
      <c r="T201" s="168" t="s">
        <v>5</v>
      </c>
      <c r="U201" s="47" t="s">
        <v>51</v>
      </c>
      <c r="V201" s="39"/>
      <c r="W201" s="169">
        <f t="shared" si="46"/>
        <v>0</v>
      </c>
      <c r="X201" s="169">
        <v>2.9999999999999997E-4</v>
      </c>
      <c r="Y201" s="169">
        <f t="shared" si="47"/>
        <v>4.7999999999999996E-3</v>
      </c>
      <c r="Z201" s="169">
        <v>0</v>
      </c>
      <c r="AA201" s="170">
        <f t="shared" si="48"/>
        <v>0</v>
      </c>
      <c r="AR201" s="20" t="s">
        <v>271</v>
      </c>
      <c r="AT201" s="20" t="s">
        <v>189</v>
      </c>
      <c r="AU201" s="20" t="s">
        <v>126</v>
      </c>
      <c r="AY201" s="20" t="s">
        <v>188</v>
      </c>
      <c r="BE201" s="109">
        <f t="shared" si="49"/>
        <v>0</v>
      </c>
      <c r="BF201" s="109">
        <f t="shared" si="50"/>
        <v>0</v>
      </c>
      <c r="BG201" s="109">
        <f t="shared" si="51"/>
        <v>0</v>
      </c>
      <c r="BH201" s="109">
        <f t="shared" si="52"/>
        <v>0</v>
      </c>
      <c r="BI201" s="109">
        <f t="shared" si="53"/>
        <v>0</v>
      </c>
      <c r="BJ201" s="20" t="s">
        <v>94</v>
      </c>
      <c r="BK201" s="109">
        <f t="shared" si="54"/>
        <v>0</v>
      </c>
      <c r="BL201" s="20" t="s">
        <v>271</v>
      </c>
      <c r="BM201" s="20" t="s">
        <v>1290</v>
      </c>
    </row>
    <row r="202" spans="2:65" s="1" customFormat="1" ht="31.5" customHeight="1">
      <c r="B202" s="135"/>
      <c r="C202" s="164" t="s">
        <v>558</v>
      </c>
      <c r="D202" s="164" t="s">
        <v>189</v>
      </c>
      <c r="E202" s="165" t="s">
        <v>1291</v>
      </c>
      <c r="F202" s="256" t="s">
        <v>1292</v>
      </c>
      <c r="G202" s="256"/>
      <c r="H202" s="256"/>
      <c r="I202" s="256"/>
      <c r="J202" s="166" t="s">
        <v>603</v>
      </c>
      <c r="K202" s="167">
        <v>1</v>
      </c>
      <c r="L202" s="257">
        <v>0</v>
      </c>
      <c r="M202" s="257"/>
      <c r="N202" s="258">
        <f t="shared" si="45"/>
        <v>0</v>
      </c>
      <c r="O202" s="258"/>
      <c r="P202" s="258"/>
      <c r="Q202" s="258"/>
      <c r="R202" s="138"/>
      <c r="T202" s="168" t="s">
        <v>5</v>
      </c>
      <c r="U202" s="47" t="s">
        <v>51</v>
      </c>
      <c r="V202" s="39"/>
      <c r="W202" s="169">
        <f t="shared" si="46"/>
        <v>0</v>
      </c>
      <c r="X202" s="169">
        <v>1.9599999999999999E-3</v>
      </c>
      <c r="Y202" s="169">
        <f t="shared" si="47"/>
        <v>1.9599999999999999E-3</v>
      </c>
      <c r="Z202" s="169">
        <v>0</v>
      </c>
      <c r="AA202" s="170">
        <f t="shared" si="48"/>
        <v>0</v>
      </c>
      <c r="AR202" s="20" t="s">
        <v>271</v>
      </c>
      <c r="AT202" s="20" t="s">
        <v>189</v>
      </c>
      <c r="AU202" s="20" t="s">
        <v>126</v>
      </c>
      <c r="AY202" s="20" t="s">
        <v>188</v>
      </c>
      <c r="BE202" s="109">
        <f t="shared" si="49"/>
        <v>0</v>
      </c>
      <c r="BF202" s="109">
        <f t="shared" si="50"/>
        <v>0</v>
      </c>
      <c r="BG202" s="109">
        <f t="shared" si="51"/>
        <v>0</v>
      </c>
      <c r="BH202" s="109">
        <f t="shared" si="52"/>
        <v>0</v>
      </c>
      <c r="BI202" s="109">
        <f t="shared" si="53"/>
        <v>0</v>
      </c>
      <c r="BJ202" s="20" t="s">
        <v>94</v>
      </c>
      <c r="BK202" s="109">
        <f t="shared" si="54"/>
        <v>0</v>
      </c>
      <c r="BL202" s="20" t="s">
        <v>271</v>
      </c>
      <c r="BM202" s="20" t="s">
        <v>1293</v>
      </c>
    </row>
    <row r="203" spans="2:65" s="1" customFormat="1" ht="31.5" customHeight="1">
      <c r="B203" s="135"/>
      <c r="C203" s="164" t="s">
        <v>563</v>
      </c>
      <c r="D203" s="164" t="s">
        <v>189</v>
      </c>
      <c r="E203" s="165" t="s">
        <v>1294</v>
      </c>
      <c r="F203" s="256" t="s">
        <v>1295</v>
      </c>
      <c r="G203" s="256"/>
      <c r="H203" s="256"/>
      <c r="I203" s="256"/>
      <c r="J203" s="166" t="s">
        <v>603</v>
      </c>
      <c r="K203" s="167">
        <v>1</v>
      </c>
      <c r="L203" s="257">
        <v>0</v>
      </c>
      <c r="M203" s="257"/>
      <c r="N203" s="258">
        <f t="shared" si="45"/>
        <v>0</v>
      </c>
      <c r="O203" s="258"/>
      <c r="P203" s="258"/>
      <c r="Q203" s="258"/>
      <c r="R203" s="138"/>
      <c r="T203" s="168" t="s">
        <v>5</v>
      </c>
      <c r="U203" s="47" t="s">
        <v>51</v>
      </c>
      <c r="V203" s="39"/>
      <c r="W203" s="169">
        <f t="shared" si="46"/>
        <v>0</v>
      </c>
      <c r="X203" s="169">
        <v>1.8E-3</v>
      </c>
      <c r="Y203" s="169">
        <f t="shared" si="47"/>
        <v>1.8E-3</v>
      </c>
      <c r="Z203" s="169">
        <v>0</v>
      </c>
      <c r="AA203" s="170">
        <f t="shared" si="48"/>
        <v>0</v>
      </c>
      <c r="AR203" s="20" t="s">
        <v>271</v>
      </c>
      <c r="AT203" s="20" t="s">
        <v>189</v>
      </c>
      <c r="AU203" s="20" t="s">
        <v>126</v>
      </c>
      <c r="AY203" s="20" t="s">
        <v>188</v>
      </c>
      <c r="BE203" s="109">
        <f t="shared" si="49"/>
        <v>0</v>
      </c>
      <c r="BF203" s="109">
        <f t="shared" si="50"/>
        <v>0</v>
      </c>
      <c r="BG203" s="109">
        <f t="shared" si="51"/>
        <v>0</v>
      </c>
      <c r="BH203" s="109">
        <f t="shared" si="52"/>
        <v>0</v>
      </c>
      <c r="BI203" s="109">
        <f t="shared" si="53"/>
        <v>0</v>
      </c>
      <c r="BJ203" s="20" t="s">
        <v>94</v>
      </c>
      <c r="BK203" s="109">
        <f t="shared" si="54"/>
        <v>0</v>
      </c>
      <c r="BL203" s="20" t="s">
        <v>271</v>
      </c>
      <c r="BM203" s="20" t="s">
        <v>1296</v>
      </c>
    </row>
    <row r="204" spans="2:65" s="1" customFormat="1" ht="31.5" customHeight="1">
      <c r="B204" s="135"/>
      <c r="C204" s="164" t="s">
        <v>569</v>
      </c>
      <c r="D204" s="164" t="s">
        <v>189</v>
      </c>
      <c r="E204" s="165" t="s">
        <v>1297</v>
      </c>
      <c r="F204" s="256" t="s">
        <v>1298</v>
      </c>
      <c r="G204" s="256"/>
      <c r="H204" s="256"/>
      <c r="I204" s="256"/>
      <c r="J204" s="166" t="s">
        <v>603</v>
      </c>
      <c r="K204" s="167">
        <v>5</v>
      </c>
      <c r="L204" s="257">
        <v>0</v>
      </c>
      <c r="M204" s="257"/>
      <c r="N204" s="258">
        <f t="shared" si="45"/>
        <v>0</v>
      </c>
      <c r="O204" s="258"/>
      <c r="P204" s="258"/>
      <c r="Q204" s="258"/>
      <c r="R204" s="138"/>
      <c r="T204" s="168" t="s">
        <v>5</v>
      </c>
      <c r="U204" s="47" t="s">
        <v>51</v>
      </c>
      <c r="V204" s="39"/>
      <c r="W204" s="169">
        <f t="shared" si="46"/>
        <v>0</v>
      </c>
      <c r="X204" s="169">
        <v>1.8E-3</v>
      </c>
      <c r="Y204" s="169">
        <f t="shared" si="47"/>
        <v>8.9999999999999993E-3</v>
      </c>
      <c r="Z204" s="169">
        <v>0</v>
      </c>
      <c r="AA204" s="170">
        <f t="shared" si="48"/>
        <v>0</v>
      </c>
      <c r="AR204" s="20" t="s">
        <v>271</v>
      </c>
      <c r="AT204" s="20" t="s">
        <v>189</v>
      </c>
      <c r="AU204" s="20" t="s">
        <v>126</v>
      </c>
      <c r="AY204" s="20" t="s">
        <v>188</v>
      </c>
      <c r="BE204" s="109">
        <f t="shared" si="49"/>
        <v>0</v>
      </c>
      <c r="BF204" s="109">
        <f t="shared" si="50"/>
        <v>0</v>
      </c>
      <c r="BG204" s="109">
        <f t="shared" si="51"/>
        <v>0</v>
      </c>
      <c r="BH204" s="109">
        <f t="shared" si="52"/>
        <v>0</v>
      </c>
      <c r="BI204" s="109">
        <f t="shared" si="53"/>
        <v>0</v>
      </c>
      <c r="BJ204" s="20" t="s">
        <v>94</v>
      </c>
      <c r="BK204" s="109">
        <f t="shared" si="54"/>
        <v>0</v>
      </c>
      <c r="BL204" s="20" t="s">
        <v>271</v>
      </c>
      <c r="BM204" s="20" t="s">
        <v>1299</v>
      </c>
    </row>
    <row r="205" spans="2:65" s="1" customFormat="1" ht="31.5" customHeight="1">
      <c r="B205" s="135"/>
      <c r="C205" s="164" t="s">
        <v>575</v>
      </c>
      <c r="D205" s="164" t="s">
        <v>189</v>
      </c>
      <c r="E205" s="165" t="s">
        <v>1300</v>
      </c>
      <c r="F205" s="256" t="s">
        <v>1301</v>
      </c>
      <c r="G205" s="256"/>
      <c r="H205" s="256"/>
      <c r="I205" s="256"/>
      <c r="J205" s="166" t="s">
        <v>603</v>
      </c>
      <c r="K205" s="167">
        <v>3</v>
      </c>
      <c r="L205" s="257">
        <v>0</v>
      </c>
      <c r="M205" s="257"/>
      <c r="N205" s="258">
        <f t="shared" si="45"/>
        <v>0</v>
      </c>
      <c r="O205" s="258"/>
      <c r="P205" s="258"/>
      <c r="Q205" s="258"/>
      <c r="R205" s="138"/>
      <c r="T205" s="168" t="s">
        <v>5</v>
      </c>
      <c r="U205" s="47" t="s">
        <v>51</v>
      </c>
      <c r="V205" s="39"/>
      <c r="W205" s="169">
        <f t="shared" si="46"/>
        <v>0</v>
      </c>
      <c r="X205" s="169">
        <v>1.8400000000000001E-3</v>
      </c>
      <c r="Y205" s="169">
        <f t="shared" si="47"/>
        <v>5.5200000000000006E-3</v>
      </c>
      <c r="Z205" s="169">
        <v>0</v>
      </c>
      <c r="AA205" s="170">
        <f t="shared" si="48"/>
        <v>0</v>
      </c>
      <c r="AR205" s="20" t="s">
        <v>271</v>
      </c>
      <c r="AT205" s="20" t="s">
        <v>189</v>
      </c>
      <c r="AU205" s="20" t="s">
        <v>126</v>
      </c>
      <c r="AY205" s="20" t="s">
        <v>188</v>
      </c>
      <c r="BE205" s="109">
        <f t="shared" si="49"/>
        <v>0</v>
      </c>
      <c r="BF205" s="109">
        <f t="shared" si="50"/>
        <v>0</v>
      </c>
      <c r="BG205" s="109">
        <f t="shared" si="51"/>
        <v>0</v>
      </c>
      <c r="BH205" s="109">
        <f t="shared" si="52"/>
        <v>0</v>
      </c>
      <c r="BI205" s="109">
        <f t="shared" si="53"/>
        <v>0</v>
      </c>
      <c r="BJ205" s="20" t="s">
        <v>94</v>
      </c>
      <c r="BK205" s="109">
        <f t="shared" si="54"/>
        <v>0</v>
      </c>
      <c r="BL205" s="20" t="s">
        <v>271</v>
      </c>
      <c r="BM205" s="20" t="s">
        <v>1302</v>
      </c>
    </row>
    <row r="206" spans="2:65" s="1" customFormat="1" ht="22.5" customHeight="1">
      <c r="B206" s="135"/>
      <c r="C206" s="164" t="s">
        <v>580</v>
      </c>
      <c r="D206" s="164" t="s">
        <v>189</v>
      </c>
      <c r="E206" s="165" t="s">
        <v>1303</v>
      </c>
      <c r="F206" s="256" t="s">
        <v>1304</v>
      </c>
      <c r="G206" s="256"/>
      <c r="H206" s="256"/>
      <c r="I206" s="256"/>
      <c r="J206" s="166" t="s">
        <v>236</v>
      </c>
      <c r="K206" s="167">
        <v>5</v>
      </c>
      <c r="L206" s="257">
        <v>0</v>
      </c>
      <c r="M206" s="257"/>
      <c r="N206" s="258">
        <f t="shared" si="45"/>
        <v>0</v>
      </c>
      <c r="O206" s="258"/>
      <c r="P206" s="258"/>
      <c r="Q206" s="258"/>
      <c r="R206" s="138"/>
      <c r="T206" s="168" t="s">
        <v>5</v>
      </c>
      <c r="U206" s="47" t="s">
        <v>51</v>
      </c>
      <c r="V206" s="39"/>
      <c r="W206" s="169">
        <f t="shared" si="46"/>
        <v>0</v>
      </c>
      <c r="X206" s="169">
        <v>2.3000000000000001E-4</v>
      </c>
      <c r="Y206" s="169">
        <f t="shared" si="47"/>
        <v>1.15E-3</v>
      </c>
      <c r="Z206" s="169">
        <v>0</v>
      </c>
      <c r="AA206" s="170">
        <f t="shared" si="48"/>
        <v>0</v>
      </c>
      <c r="AR206" s="20" t="s">
        <v>271</v>
      </c>
      <c r="AT206" s="20" t="s">
        <v>189</v>
      </c>
      <c r="AU206" s="20" t="s">
        <v>126</v>
      </c>
      <c r="AY206" s="20" t="s">
        <v>188</v>
      </c>
      <c r="BE206" s="109">
        <f t="shared" si="49"/>
        <v>0</v>
      </c>
      <c r="BF206" s="109">
        <f t="shared" si="50"/>
        <v>0</v>
      </c>
      <c r="BG206" s="109">
        <f t="shared" si="51"/>
        <v>0</v>
      </c>
      <c r="BH206" s="109">
        <f t="shared" si="52"/>
        <v>0</v>
      </c>
      <c r="BI206" s="109">
        <f t="shared" si="53"/>
        <v>0</v>
      </c>
      <c r="BJ206" s="20" t="s">
        <v>94</v>
      </c>
      <c r="BK206" s="109">
        <f t="shared" si="54"/>
        <v>0</v>
      </c>
      <c r="BL206" s="20" t="s">
        <v>271</v>
      </c>
      <c r="BM206" s="20" t="s">
        <v>1305</v>
      </c>
    </row>
    <row r="207" spans="2:65" s="1" customFormat="1" ht="22.5" customHeight="1">
      <c r="B207" s="135"/>
      <c r="C207" s="164" t="s">
        <v>585</v>
      </c>
      <c r="D207" s="164" t="s">
        <v>189</v>
      </c>
      <c r="E207" s="165" t="s">
        <v>1306</v>
      </c>
      <c r="F207" s="256" t="s">
        <v>1307</v>
      </c>
      <c r="G207" s="256"/>
      <c r="H207" s="256"/>
      <c r="I207" s="256"/>
      <c r="J207" s="166" t="s">
        <v>236</v>
      </c>
      <c r="K207" s="167">
        <v>1</v>
      </c>
      <c r="L207" s="257">
        <v>0</v>
      </c>
      <c r="M207" s="257"/>
      <c r="N207" s="258">
        <f t="shared" si="45"/>
        <v>0</v>
      </c>
      <c r="O207" s="258"/>
      <c r="P207" s="258"/>
      <c r="Q207" s="258"/>
      <c r="R207" s="138"/>
      <c r="T207" s="168" t="s">
        <v>5</v>
      </c>
      <c r="U207" s="47" t="s">
        <v>51</v>
      </c>
      <c r="V207" s="39"/>
      <c r="W207" s="169">
        <f t="shared" si="46"/>
        <v>0</v>
      </c>
      <c r="X207" s="169">
        <v>2.7999999999999998E-4</v>
      </c>
      <c r="Y207" s="169">
        <f t="shared" si="47"/>
        <v>2.7999999999999998E-4</v>
      </c>
      <c r="Z207" s="169">
        <v>0</v>
      </c>
      <c r="AA207" s="170">
        <f t="shared" si="48"/>
        <v>0</v>
      </c>
      <c r="AR207" s="20" t="s">
        <v>271</v>
      </c>
      <c r="AT207" s="20" t="s">
        <v>189</v>
      </c>
      <c r="AU207" s="20" t="s">
        <v>126</v>
      </c>
      <c r="AY207" s="20" t="s">
        <v>188</v>
      </c>
      <c r="BE207" s="109">
        <f t="shared" si="49"/>
        <v>0</v>
      </c>
      <c r="BF207" s="109">
        <f t="shared" si="50"/>
        <v>0</v>
      </c>
      <c r="BG207" s="109">
        <f t="shared" si="51"/>
        <v>0</v>
      </c>
      <c r="BH207" s="109">
        <f t="shared" si="52"/>
        <v>0</v>
      </c>
      <c r="BI207" s="109">
        <f t="shared" si="53"/>
        <v>0</v>
      </c>
      <c r="BJ207" s="20" t="s">
        <v>94</v>
      </c>
      <c r="BK207" s="109">
        <f t="shared" si="54"/>
        <v>0</v>
      </c>
      <c r="BL207" s="20" t="s">
        <v>271</v>
      </c>
      <c r="BM207" s="20" t="s">
        <v>1308</v>
      </c>
    </row>
    <row r="208" spans="2:65" s="1" customFormat="1" ht="31.5" customHeight="1">
      <c r="B208" s="135"/>
      <c r="C208" s="164" t="s">
        <v>594</v>
      </c>
      <c r="D208" s="164" t="s">
        <v>189</v>
      </c>
      <c r="E208" s="165" t="s">
        <v>1309</v>
      </c>
      <c r="F208" s="256" t="s">
        <v>1310</v>
      </c>
      <c r="G208" s="256"/>
      <c r="H208" s="256"/>
      <c r="I208" s="256"/>
      <c r="J208" s="166" t="s">
        <v>236</v>
      </c>
      <c r="K208" s="167">
        <v>3</v>
      </c>
      <c r="L208" s="257">
        <v>0</v>
      </c>
      <c r="M208" s="257"/>
      <c r="N208" s="258">
        <f t="shared" si="45"/>
        <v>0</v>
      </c>
      <c r="O208" s="258"/>
      <c r="P208" s="258"/>
      <c r="Q208" s="258"/>
      <c r="R208" s="138"/>
      <c r="T208" s="168" t="s">
        <v>5</v>
      </c>
      <c r="U208" s="47" t="s">
        <v>51</v>
      </c>
      <c r="V208" s="39"/>
      <c r="W208" s="169">
        <f t="shared" si="46"/>
        <v>0</v>
      </c>
      <c r="X208" s="169">
        <v>7.5000000000000002E-4</v>
      </c>
      <c r="Y208" s="169">
        <f t="shared" si="47"/>
        <v>2.2500000000000003E-3</v>
      </c>
      <c r="Z208" s="169">
        <v>0</v>
      </c>
      <c r="AA208" s="170">
        <f t="shared" si="48"/>
        <v>0</v>
      </c>
      <c r="AR208" s="20" t="s">
        <v>271</v>
      </c>
      <c r="AT208" s="20" t="s">
        <v>189</v>
      </c>
      <c r="AU208" s="20" t="s">
        <v>126</v>
      </c>
      <c r="AY208" s="20" t="s">
        <v>188</v>
      </c>
      <c r="BE208" s="109">
        <f t="shared" si="49"/>
        <v>0</v>
      </c>
      <c r="BF208" s="109">
        <f t="shared" si="50"/>
        <v>0</v>
      </c>
      <c r="BG208" s="109">
        <f t="shared" si="51"/>
        <v>0</v>
      </c>
      <c r="BH208" s="109">
        <f t="shared" si="52"/>
        <v>0</v>
      </c>
      <c r="BI208" s="109">
        <f t="shared" si="53"/>
        <v>0</v>
      </c>
      <c r="BJ208" s="20" t="s">
        <v>94</v>
      </c>
      <c r="BK208" s="109">
        <f t="shared" si="54"/>
        <v>0</v>
      </c>
      <c r="BL208" s="20" t="s">
        <v>271</v>
      </c>
      <c r="BM208" s="20" t="s">
        <v>1311</v>
      </c>
    </row>
    <row r="209" spans="2:65" s="1" customFormat="1" ht="31.5" customHeight="1">
      <c r="B209" s="135"/>
      <c r="C209" s="164" t="s">
        <v>600</v>
      </c>
      <c r="D209" s="164" t="s">
        <v>189</v>
      </c>
      <c r="E209" s="165" t="s">
        <v>1312</v>
      </c>
      <c r="F209" s="256" t="s">
        <v>1313</v>
      </c>
      <c r="G209" s="256"/>
      <c r="H209" s="256"/>
      <c r="I209" s="256"/>
      <c r="J209" s="166" t="s">
        <v>208</v>
      </c>
      <c r="K209" s="167">
        <v>0.28799999999999998</v>
      </c>
      <c r="L209" s="257">
        <v>0</v>
      </c>
      <c r="M209" s="257"/>
      <c r="N209" s="258">
        <f t="shared" si="45"/>
        <v>0</v>
      </c>
      <c r="O209" s="258"/>
      <c r="P209" s="258"/>
      <c r="Q209" s="258"/>
      <c r="R209" s="138"/>
      <c r="T209" s="168" t="s">
        <v>5</v>
      </c>
      <c r="U209" s="47" t="s">
        <v>51</v>
      </c>
      <c r="V209" s="39"/>
      <c r="W209" s="169">
        <f t="shared" si="46"/>
        <v>0</v>
      </c>
      <c r="X209" s="169">
        <v>0</v>
      </c>
      <c r="Y209" s="169">
        <f t="shared" si="47"/>
        <v>0</v>
      </c>
      <c r="Z209" s="169">
        <v>0</v>
      </c>
      <c r="AA209" s="170">
        <f t="shared" si="48"/>
        <v>0</v>
      </c>
      <c r="AR209" s="20" t="s">
        <v>271</v>
      </c>
      <c r="AT209" s="20" t="s">
        <v>189</v>
      </c>
      <c r="AU209" s="20" t="s">
        <v>126</v>
      </c>
      <c r="AY209" s="20" t="s">
        <v>188</v>
      </c>
      <c r="BE209" s="109">
        <f t="shared" si="49"/>
        <v>0</v>
      </c>
      <c r="BF209" s="109">
        <f t="shared" si="50"/>
        <v>0</v>
      </c>
      <c r="BG209" s="109">
        <f t="shared" si="51"/>
        <v>0</v>
      </c>
      <c r="BH209" s="109">
        <f t="shared" si="52"/>
        <v>0</v>
      </c>
      <c r="BI209" s="109">
        <f t="shared" si="53"/>
        <v>0</v>
      </c>
      <c r="BJ209" s="20" t="s">
        <v>94</v>
      </c>
      <c r="BK209" s="109">
        <f t="shared" si="54"/>
        <v>0</v>
      </c>
      <c r="BL209" s="20" t="s">
        <v>271</v>
      </c>
      <c r="BM209" s="20" t="s">
        <v>1314</v>
      </c>
    </row>
    <row r="210" spans="2:65" s="9" customFormat="1" ht="29.85" customHeight="1">
      <c r="B210" s="153"/>
      <c r="C210" s="154"/>
      <c r="D210" s="163" t="s">
        <v>1113</v>
      </c>
      <c r="E210" s="163"/>
      <c r="F210" s="163"/>
      <c r="G210" s="163"/>
      <c r="H210" s="163"/>
      <c r="I210" s="163"/>
      <c r="J210" s="163"/>
      <c r="K210" s="163"/>
      <c r="L210" s="163"/>
      <c r="M210" s="163"/>
      <c r="N210" s="250">
        <f>BK210</f>
        <v>0</v>
      </c>
      <c r="O210" s="251"/>
      <c r="P210" s="251"/>
      <c r="Q210" s="251"/>
      <c r="R210" s="156"/>
      <c r="T210" s="157"/>
      <c r="U210" s="154"/>
      <c r="V210" s="154"/>
      <c r="W210" s="158">
        <f>SUM(W211:W212)</f>
        <v>0</v>
      </c>
      <c r="X210" s="154"/>
      <c r="Y210" s="158">
        <f>SUM(Y211:Y212)</f>
        <v>3.1320000000000001E-2</v>
      </c>
      <c r="Z210" s="154"/>
      <c r="AA210" s="159">
        <f>SUM(AA211:AA212)</f>
        <v>0</v>
      </c>
      <c r="AR210" s="160" t="s">
        <v>126</v>
      </c>
      <c r="AT210" s="161" t="s">
        <v>85</v>
      </c>
      <c r="AU210" s="161" t="s">
        <v>94</v>
      </c>
      <c r="AY210" s="160" t="s">
        <v>188</v>
      </c>
      <c r="BK210" s="162">
        <f>SUM(BK211:BK212)</f>
        <v>0</v>
      </c>
    </row>
    <row r="211" spans="2:65" s="1" customFormat="1" ht="44.25" customHeight="1">
      <c r="B211" s="135"/>
      <c r="C211" s="164" t="s">
        <v>605</v>
      </c>
      <c r="D211" s="164" t="s">
        <v>189</v>
      </c>
      <c r="E211" s="165" t="s">
        <v>1315</v>
      </c>
      <c r="F211" s="256" t="s">
        <v>1316</v>
      </c>
      <c r="G211" s="256"/>
      <c r="H211" s="256"/>
      <c r="I211" s="256"/>
      <c r="J211" s="166" t="s">
        <v>603</v>
      </c>
      <c r="K211" s="167">
        <v>3</v>
      </c>
      <c r="L211" s="257">
        <v>0</v>
      </c>
      <c r="M211" s="257"/>
      <c r="N211" s="258">
        <f>ROUND(L211*K211,2)</f>
        <v>0</v>
      </c>
      <c r="O211" s="258"/>
      <c r="P211" s="258"/>
      <c r="Q211" s="258"/>
      <c r="R211" s="138"/>
      <c r="T211" s="168" t="s">
        <v>5</v>
      </c>
      <c r="U211" s="47" t="s">
        <v>51</v>
      </c>
      <c r="V211" s="39"/>
      <c r="W211" s="169">
        <f>V211*K211</f>
        <v>0</v>
      </c>
      <c r="X211" s="169">
        <v>1.044E-2</v>
      </c>
      <c r="Y211" s="169">
        <f>X211*K211</f>
        <v>3.1320000000000001E-2</v>
      </c>
      <c r="Z211" s="169">
        <v>0</v>
      </c>
      <c r="AA211" s="170">
        <f>Z211*K211</f>
        <v>0</v>
      </c>
      <c r="AR211" s="20" t="s">
        <v>271</v>
      </c>
      <c r="AT211" s="20" t="s">
        <v>189</v>
      </c>
      <c r="AU211" s="20" t="s">
        <v>126</v>
      </c>
      <c r="AY211" s="20" t="s">
        <v>188</v>
      </c>
      <c r="BE211" s="109">
        <f>IF(U211="základní",N211,0)</f>
        <v>0</v>
      </c>
      <c r="BF211" s="109">
        <f>IF(U211="snížená",N211,0)</f>
        <v>0</v>
      </c>
      <c r="BG211" s="109">
        <f>IF(U211="zákl. přenesená",N211,0)</f>
        <v>0</v>
      </c>
      <c r="BH211" s="109">
        <f>IF(U211="sníž. přenesená",N211,0)</f>
        <v>0</v>
      </c>
      <c r="BI211" s="109">
        <f>IF(U211="nulová",N211,0)</f>
        <v>0</v>
      </c>
      <c r="BJ211" s="20" t="s">
        <v>94</v>
      </c>
      <c r="BK211" s="109">
        <f>ROUND(L211*K211,2)</f>
        <v>0</v>
      </c>
      <c r="BL211" s="20" t="s">
        <v>271</v>
      </c>
      <c r="BM211" s="20" t="s">
        <v>1317</v>
      </c>
    </row>
    <row r="212" spans="2:65" s="1" customFormat="1" ht="31.5" customHeight="1">
      <c r="B212" s="135"/>
      <c r="C212" s="164" t="s">
        <v>609</v>
      </c>
      <c r="D212" s="164" t="s">
        <v>189</v>
      </c>
      <c r="E212" s="165" t="s">
        <v>1318</v>
      </c>
      <c r="F212" s="256" t="s">
        <v>1319</v>
      </c>
      <c r="G212" s="256"/>
      <c r="H212" s="256"/>
      <c r="I212" s="256"/>
      <c r="J212" s="166" t="s">
        <v>208</v>
      </c>
      <c r="K212" s="167">
        <v>3.1E-2</v>
      </c>
      <c r="L212" s="257">
        <v>0</v>
      </c>
      <c r="M212" s="257"/>
      <c r="N212" s="258">
        <f>ROUND(L212*K212,2)</f>
        <v>0</v>
      </c>
      <c r="O212" s="258"/>
      <c r="P212" s="258"/>
      <c r="Q212" s="258"/>
      <c r="R212" s="138"/>
      <c r="T212" s="168" t="s">
        <v>5</v>
      </c>
      <c r="U212" s="47" t="s">
        <v>51</v>
      </c>
      <c r="V212" s="39"/>
      <c r="W212" s="169">
        <f>V212*K212</f>
        <v>0</v>
      </c>
      <c r="X212" s="169">
        <v>0</v>
      </c>
      <c r="Y212" s="169">
        <f>X212*K212</f>
        <v>0</v>
      </c>
      <c r="Z212" s="169">
        <v>0</v>
      </c>
      <c r="AA212" s="170">
        <f>Z212*K212</f>
        <v>0</v>
      </c>
      <c r="AR212" s="20" t="s">
        <v>271</v>
      </c>
      <c r="AT212" s="20" t="s">
        <v>189</v>
      </c>
      <c r="AU212" s="20" t="s">
        <v>126</v>
      </c>
      <c r="AY212" s="20" t="s">
        <v>188</v>
      </c>
      <c r="BE212" s="109">
        <f>IF(U212="základní",N212,0)</f>
        <v>0</v>
      </c>
      <c r="BF212" s="109">
        <f>IF(U212="snížená",N212,0)</f>
        <v>0</v>
      </c>
      <c r="BG212" s="109">
        <f>IF(U212="zákl. přenesená",N212,0)</f>
        <v>0</v>
      </c>
      <c r="BH212" s="109">
        <f>IF(U212="sníž. přenesená",N212,0)</f>
        <v>0</v>
      </c>
      <c r="BI212" s="109">
        <f>IF(U212="nulová",N212,0)</f>
        <v>0</v>
      </c>
      <c r="BJ212" s="20" t="s">
        <v>94</v>
      </c>
      <c r="BK212" s="109">
        <f>ROUND(L212*K212,2)</f>
        <v>0</v>
      </c>
      <c r="BL212" s="20" t="s">
        <v>271</v>
      </c>
      <c r="BM212" s="20" t="s">
        <v>1320</v>
      </c>
    </row>
    <row r="213" spans="2:65" s="9" customFormat="1" ht="37.35" customHeight="1">
      <c r="B213" s="153"/>
      <c r="C213" s="154"/>
      <c r="D213" s="155" t="s">
        <v>1114</v>
      </c>
      <c r="E213" s="155"/>
      <c r="F213" s="155"/>
      <c r="G213" s="155"/>
      <c r="H213" s="155"/>
      <c r="I213" s="155"/>
      <c r="J213" s="155"/>
      <c r="K213" s="155"/>
      <c r="L213" s="155"/>
      <c r="M213" s="155"/>
      <c r="N213" s="263">
        <f>BK213</f>
        <v>0</v>
      </c>
      <c r="O213" s="264"/>
      <c r="P213" s="264"/>
      <c r="Q213" s="264"/>
      <c r="R213" s="156"/>
      <c r="T213" s="157"/>
      <c r="U213" s="154"/>
      <c r="V213" s="154"/>
      <c r="W213" s="158">
        <f>W214</f>
        <v>0</v>
      </c>
      <c r="X213" s="154"/>
      <c r="Y213" s="158">
        <f>Y214</f>
        <v>0</v>
      </c>
      <c r="Z213" s="154"/>
      <c r="AA213" s="159">
        <f>AA214</f>
        <v>0</v>
      </c>
      <c r="AR213" s="160" t="s">
        <v>193</v>
      </c>
      <c r="AT213" s="161" t="s">
        <v>85</v>
      </c>
      <c r="AU213" s="161" t="s">
        <v>86</v>
      </c>
      <c r="AY213" s="160" t="s">
        <v>188</v>
      </c>
      <c r="BK213" s="162">
        <f>BK214</f>
        <v>0</v>
      </c>
    </row>
    <row r="214" spans="2:65" s="1" customFormat="1" ht="31.5" customHeight="1">
      <c r="B214" s="135"/>
      <c r="C214" s="164" t="s">
        <v>613</v>
      </c>
      <c r="D214" s="164" t="s">
        <v>189</v>
      </c>
      <c r="E214" s="165" t="s">
        <v>1321</v>
      </c>
      <c r="F214" s="256" t="s">
        <v>1322</v>
      </c>
      <c r="G214" s="256"/>
      <c r="H214" s="256"/>
      <c r="I214" s="256"/>
      <c r="J214" s="166" t="s">
        <v>1323</v>
      </c>
      <c r="K214" s="167">
        <v>20</v>
      </c>
      <c r="L214" s="257">
        <v>0</v>
      </c>
      <c r="M214" s="257"/>
      <c r="N214" s="258">
        <f>ROUND(L214*K214,2)</f>
        <v>0</v>
      </c>
      <c r="O214" s="258"/>
      <c r="P214" s="258"/>
      <c r="Q214" s="258"/>
      <c r="R214" s="138"/>
      <c r="T214" s="168" t="s">
        <v>5</v>
      </c>
      <c r="U214" s="47" t="s">
        <v>51</v>
      </c>
      <c r="V214" s="39"/>
      <c r="W214" s="169">
        <f>V214*K214</f>
        <v>0</v>
      </c>
      <c r="X214" s="169">
        <v>0</v>
      </c>
      <c r="Y214" s="169">
        <f>X214*K214</f>
        <v>0</v>
      </c>
      <c r="Z214" s="169">
        <v>0</v>
      </c>
      <c r="AA214" s="170">
        <f>Z214*K214</f>
        <v>0</v>
      </c>
      <c r="AR214" s="20" t="s">
        <v>1037</v>
      </c>
      <c r="AT214" s="20" t="s">
        <v>189</v>
      </c>
      <c r="AU214" s="20" t="s">
        <v>94</v>
      </c>
      <c r="AY214" s="20" t="s">
        <v>188</v>
      </c>
      <c r="BE214" s="109">
        <f>IF(U214="základní",N214,0)</f>
        <v>0</v>
      </c>
      <c r="BF214" s="109">
        <f>IF(U214="snížená",N214,0)</f>
        <v>0</v>
      </c>
      <c r="BG214" s="109">
        <f>IF(U214="zákl. přenesená",N214,0)</f>
        <v>0</v>
      </c>
      <c r="BH214" s="109">
        <f>IF(U214="sníž. přenesená",N214,0)</f>
        <v>0</v>
      </c>
      <c r="BI214" s="109">
        <f>IF(U214="nulová",N214,0)</f>
        <v>0</v>
      </c>
      <c r="BJ214" s="20" t="s">
        <v>94</v>
      </c>
      <c r="BK214" s="109">
        <f>ROUND(L214*K214,2)</f>
        <v>0</v>
      </c>
      <c r="BL214" s="20" t="s">
        <v>1037</v>
      </c>
      <c r="BM214" s="20" t="s">
        <v>1324</v>
      </c>
    </row>
    <row r="215" spans="2:65" s="1" customFormat="1" ht="49.9" customHeight="1">
      <c r="B215" s="38"/>
      <c r="C215" s="39"/>
      <c r="D215" s="155"/>
      <c r="E215" s="39"/>
      <c r="F215" s="39"/>
      <c r="G215" s="39"/>
      <c r="H215" s="39"/>
      <c r="I215" s="39"/>
      <c r="J215" s="39"/>
      <c r="K215" s="39"/>
      <c r="L215" s="39"/>
      <c r="M215" s="39"/>
      <c r="N215" s="247"/>
      <c r="O215" s="248"/>
      <c r="P215" s="248"/>
      <c r="Q215" s="248"/>
      <c r="R215" s="40"/>
      <c r="T215" s="200"/>
      <c r="U215" s="59"/>
      <c r="V215" s="59"/>
      <c r="W215" s="59"/>
      <c r="X215" s="59"/>
      <c r="Y215" s="59"/>
      <c r="Z215" s="59"/>
      <c r="AA215" s="61"/>
      <c r="AT215" s="20" t="s">
        <v>85</v>
      </c>
      <c r="AU215" s="20" t="s">
        <v>86</v>
      </c>
      <c r="AY215" s="20" t="s">
        <v>1059</v>
      </c>
      <c r="BK215" s="109">
        <v>0</v>
      </c>
    </row>
    <row r="216" spans="2:65" s="1" customFormat="1" ht="6.95" customHeight="1">
      <c r="B216" s="62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4"/>
    </row>
  </sheetData>
  <mergeCells count="31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8:I188"/>
    <mergeCell ref="L188:M188"/>
    <mergeCell ref="N188:Q188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N211:Q211"/>
    <mergeCell ref="F212:I212"/>
    <mergeCell ref="L212:M212"/>
    <mergeCell ref="N212:Q212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N215:Q215"/>
    <mergeCell ref="H1:K1"/>
    <mergeCell ref="S2:AC2"/>
    <mergeCell ref="F214:I214"/>
    <mergeCell ref="L214:M214"/>
    <mergeCell ref="N214:Q214"/>
    <mergeCell ref="N126:Q126"/>
    <mergeCell ref="N127:Q127"/>
    <mergeCell ref="N128:Q128"/>
    <mergeCell ref="N135:Q135"/>
    <mergeCell ref="N146:Q146"/>
    <mergeCell ref="N150:Q150"/>
    <mergeCell ref="N152:Q152"/>
    <mergeCell ref="N153:Q153"/>
    <mergeCell ref="N170:Q170"/>
    <mergeCell ref="N187:Q187"/>
    <mergeCell ref="N189:Q189"/>
    <mergeCell ref="N210:Q210"/>
    <mergeCell ref="N213:Q213"/>
    <mergeCell ref="F209:I209"/>
    <mergeCell ref="L209:M209"/>
    <mergeCell ref="N209:Q209"/>
    <mergeCell ref="F211:I211"/>
    <mergeCell ref="L211:M211"/>
  </mergeCells>
  <hyperlinks>
    <hyperlink ref="F1:G1" location="C2" display="1) Krycí list rozpočtu"/>
    <hyperlink ref="H1:K1" location="C85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7"/>
  <sheetViews>
    <sheetView showGridLines="0" workbookViewId="0">
      <pane ySplit="1" topLeftCell="A118" activePane="bottomLeft" state="frozen"/>
      <selection pane="bottomLeft" activeCell="N136" sqref="N136:Q13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4"/>
      <c r="C1" s="14"/>
      <c r="D1" s="15" t="s">
        <v>1</v>
      </c>
      <c r="E1" s="14"/>
      <c r="F1" s="16" t="s">
        <v>121</v>
      </c>
      <c r="G1" s="16"/>
      <c r="H1" s="249" t="s">
        <v>122</v>
      </c>
      <c r="I1" s="249"/>
      <c r="J1" s="249"/>
      <c r="K1" s="249"/>
      <c r="L1" s="16" t="s">
        <v>123</v>
      </c>
      <c r="M1" s="14"/>
      <c r="N1" s="14"/>
      <c r="O1" s="15" t="s">
        <v>124</v>
      </c>
      <c r="P1" s="14"/>
      <c r="Q1" s="14"/>
      <c r="R1" s="14"/>
      <c r="S1" s="16" t="s">
        <v>125</v>
      </c>
      <c r="T1" s="16"/>
      <c r="U1" s="118"/>
      <c r="V1" s="11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04" t="s">
        <v>8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20" t="s">
        <v>103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126</v>
      </c>
    </row>
    <row r="4" spans="1:66" ht="36.950000000000003" customHeight="1">
      <c r="B4" s="24"/>
      <c r="C4" s="218" t="s">
        <v>127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82" t="str">
        <f>'Rekapitulace stavby'!K6</f>
        <v>SOU opravárenské Králíky - dokončení rekonstrukce DM</v>
      </c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"/>
      <c r="R6" s="25"/>
    </row>
    <row r="7" spans="1:66" s="1" customFormat="1" ht="32.85" customHeight="1">
      <c r="B7" s="38"/>
      <c r="C7" s="39"/>
      <c r="D7" s="31" t="s">
        <v>128</v>
      </c>
      <c r="E7" s="39"/>
      <c r="F7" s="240" t="s">
        <v>1325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39"/>
      <c r="R7" s="40"/>
    </row>
    <row r="8" spans="1:66" s="1" customFormat="1" ht="14.45" customHeight="1">
      <c r="B8" s="38"/>
      <c r="C8" s="39"/>
      <c r="D8" s="32" t="s">
        <v>21</v>
      </c>
      <c r="E8" s="39"/>
      <c r="F8" s="30" t="s">
        <v>130</v>
      </c>
      <c r="G8" s="39"/>
      <c r="H8" s="39"/>
      <c r="I8" s="39"/>
      <c r="J8" s="39"/>
      <c r="K8" s="39"/>
      <c r="L8" s="39"/>
      <c r="M8" s="32" t="s">
        <v>23</v>
      </c>
      <c r="N8" s="39"/>
      <c r="O8" s="30" t="s">
        <v>24</v>
      </c>
      <c r="P8" s="39"/>
      <c r="Q8" s="39"/>
      <c r="R8" s="40"/>
    </row>
    <row r="9" spans="1:66" s="1" customFormat="1" ht="14.45" customHeight="1">
      <c r="B9" s="38"/>
      <c r="C9" s="39"/>
      <c r="D9" s="32" t="s">
        <v>25</v>
      </c>
      <c r="E9" s="39"/>
      <c r="F9" s="30" t="s">
        <v>26</v>
      </c>
      <c r="G9" s="39"/>
      <c r="H9" s="39"/>
      <c r="I9" s="39"/>
      <c r="J9" s="39"/>
      <c r="K9" s="39"/>
      <c r="L9" s="39"/>
      <c r="M9" s="32" t="s">
        <v>27</v>
      </c>
      <c r="N9" s="39"/>
      <c r="O9" s="299" t="str">
        <f>'Rekapitulace stavby'!AN8</f>
        <v>31. 10. 2017</v>
      </c>
      <c r="P9" s="284"/>
      <c r="Q9" s="39"/>
      <c r="R9" s="40"/>
    </row>
    <row r="10" spans="1:66" s="1" customFormat="1" ht="21.75" customHeight="1">
      <c r="B10" s="38"/>
      <c r="C10" s="39"/>
      <c r="D10" s="29" t="s">
        <v>131</v>
      </c>
      <c r="E10" s="39"/>
      <c r="F10" s="34" t="s">
        <v>1326</v>
      </c>
      <c r="G10" s="39"/>
      <c r="H10" s="39"/>
      <c r="I10" s="39"/>
      <c r="J10" s="39"/>
      <c r="K10" s="39"/>
      <c r="L10" s="39"/>
      <c r="M10" s="29" t="s">
        <v>29</v>
      </c>
      <c r="N10" s="39"/>
      <c r="O10" s="34" t="s">
        <v>30</v>
      </c>
      <c r="P10" s="39"/>
      <c r="Q10" s="39"/>
      <c r="R10" s="40"/>
    </row>
    <row r="11" spans="1:66" s="1" customFormat="1" ht="14.45" customHeight="1">
      <c r="B11" s="38"/>
      <c r="C11" s="39"/>
      <c r="D11" s="32" t="s">
        <v>31</v>
      </c>
      <c r="E11" s="39"/>
      <c r="F11" s="39"/>
      <c r="G11" s="39"/>
      <c r="H11" s="39"/>
      <c r="I11" s="39"/>
      <c r="J11" s="39"/>
      <c r="K11" s="39"/>
      <c r="L11" s="39"/>
      <c r="M11" s="32" t="s">
        <v>32</v>
      </c>
      <c r="N11" s="39"/>
      <c r="O11" s="238" t="s">
        <v>33</v>
      </c>
      <c r="P11" s="238"/>
      <c r="Q11" s="39"/>
      <c r="R11" s="40"/>
    </row>
    <row r="12" spans="1:66" s="1" customFormat="1" ht="18" customHeight="1">
      <c r="B12" s="38"/>
      <c r="C12" s="39"/>
      <c r="D12" s="39"/>
      <c r="E12" s="30" t="s">
        <v>34</v>
      </c>
      <c r="F12" s="39"/>
      <c r="G12" s="39"/>
      <c r="H12" s="39"/>
      <c r="I12" s="39"/>
      <c r="J12" s="39"/>
      <c r="K12" s="39"/>
      <c r="L12" s="39"/>
      <c r="M12" s="32" t="s">
        <v>35</v>
      </c>
      <c r="N12" s="39"/>
      <c r="O12" s="238" t="s">
        <v>36</v>
      </c>
      <c r="P12" s="238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2" t="s">
        <v>37</v>
      </c>
      <c r="E14" s="39"/>
      <c r="F14" s="39"/>
      <c r="G14" s="39"/>
      <c r="H14" s="39"/>
      <c r="I14" s="39"/>
      <c r="J14" s="39"/>
      <c r="K14" s="39"/>
      <c r="L14" s="39"/>
      <c r="M14" s="32" t="s">
        <v>32</v>
      </c>
      <c r="N14" s="39"/>
      <c r="O14" s="300" t="str">
        <f>IF('Rekapitulace stavby'!AN13="","",'Rekapitulace stavby'!AN13)</f>
        <v>Vyplň údaj</v>
      </c>
      <c r="P14" s="238"/>
      <c r="Q14" s="39"/>
      <c r="R14" s="40"/>
    </row>
    <row r="15" spans="1:66" s="1" customFormat="1" ht="18" customHeight="1">
      <c r="B15" s="38"/>
      <c r="C15" s="39"/>
      <c r="D15" s="39"/>
      <c r="E15" s="300" t="str">
        <f>IF('Rekapitulace stavby'!E14="","",'Rekapitulace stavby'!E14)</f>
        <v>Vyplň údaj</v>
      </c>
      <c r="F15" s="301"/>
      <c r="G15" s="301"/>
      <c r="H15" s="301"/>
      <c r="I15" s="301"/>
      <c r="J15" s="301"/>
      <c r="K15" s="301"/>
      <c r="L15" s="301"/>
      <c r="M15" s="32" t="s">
        <v>35</v>
      </c>
      <c r="N15" s="39"/>
      <c r="O15" s="300" t="str">
        <f>IF('Rekapitulace stavby'!AN14="","",'Rekapitulace stavby'!AN14)</f>
        <v>Vyplň údaj</v>
      </c>
      <c r="P15" s="238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2" t="s">
        <v>39</v>
      </c>
      <c r="E17" s="39"/>
      <c r="F17" s="39"/>
      <c r="G17" s="39"/>
      <c r="H17" s="39"/>
      <c r="I17" s="39"/>
      <c r="J17" s="39"/>
      <c r="K17" s="39"/>
      <c r="L17" s="39"/>
      <c r="M17" s="32" t="s">
        <v>32</v>
      </c>
      <c r="N17" s="39"/>
      <c r="O17" s="238" t="s">
        <v>5</v>
      </c>
      <c r="P17" s="238"/>
      <c r="Q17" s="39"/>
      <c r="R17" s="40"/>
    </row>
    <row r="18" spans="2:18" s="1" customFormat="1" ht="18" customHeight="1">
      <c r="B18" s="38"/>
      <c r="C18" s="39"/>
      <c r="D18" s="39"/>
      <c r="E18" s="30" t="s">
        <v>1327</v>
      </c>
      <c r="F18" s="39"/>
      <c r="G18" s="39"/>
      <c r="H18" s="39"/>
      <c r="I18" s="39"/>
      <c r="J18" s="39"/>
      <c r="K18" s="39"/>
      <c r="L18" s="39"/>
      <c r="M18" s="32" t="s">
        <v>35</v>
      </c>
      <c r="N18" s="39"/>
      <c r="O18" s="238" t="s">
        <v>5</v>
      </c>
      <c r="P18" s="238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2" t="s">
        <v>43</v>
      </c>
      <c r="E20" s="39"/>
      <c r="F20" s="39"/>
      <c r="G20" s="39"/>
      <c r="H20" s="39"/>
      <c r="I20" s="39"/>
      <c r="J20" s="39"/>
      <c r="K20" s="39"/>
      <c r="L20" s="39"/>
      <c r="M20" s="32" t="s">
        <v>32</v>
      </c>
      <c r="N20" s="39"/>
      <c r="O20" s="238" t="str">
        <f>IF('Rekapitulace stavby'!AN19="","",'Rekapitulace stavby'!AN19)</f>
        <v/>
      </c>
      <c r="P20" s="238"/>
      <c r="Q20" s="39"/>
      <c r="R20" s="40"/>
    </row>
    <row r="21" spans="2:18" s="1" customFormat="1" ht="18" customHeight="1">
      <c r="B21" s="38"/>
      <c r="C21" s="39"/>
      <c r="D21" s="39"/>
      <c r="E21" s="30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2" t="s">
        <v>35</v>
      </c>
      <c r="N21" s="39"/>
      <c r="O21" s="238" t="str">
        <f>IF('Rekapitulace stavby'!AN20="","",'Rekapitulace stavby'!AN20)</f>
        <v/>
      </c>
      <c r="P21" s="238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2" t="s">
        <v>45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43" t="s">
        <v>5</v>
      </c>
      <c r="F24" s="243"/>
      <c r="G24" s="243"/>
      <c r="H24" s="243"/>
      <c r="I24" s="243"/>
      <c r="J24" s="243"/>
      <c r="K24" s="243"/>
      <c r="L24" s="243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133</v>
      </c>
      <c r="E27" s="39"/>
      <c r="F27" s="39"/>
      <c r="G27" s="39"/>
      <c r="H27" s="39"/>
      <c r="I27" s="39"/>
      <c r="J27" s="39"/>
      <c r="K27" s="39"/>
      <c r="L27" s="39"/>
      <c r="M27" s="244">
        <f>N87</f>
        <v>0</v>
      </c>
      <c r="N27" s="244"/>
      <c r="O27" s="244"/>
      <c r="P27" s="244"/>
      <c r="Q27" s="39"/>
      <c r="R27" s="40"/>
    </row>
    <row r="28" spans="2:18" s="1" customFormat="1" ht="14.45" customHeight="1">
      <c r="B28" s="38"/>
      <c r="C28" s="39"/>
      <c r="D28" s="37" t="s">
        <v>116</v>
      </c>
      <c r="E28" s="39"/>
      <c r="F28" s="39"/>
      <c r="G28" s="39"/>
      <c r="H28" s="39"/>
      <c r="I28" s="39"/>
      <c r="J28" s="39"/>
      <c r="K28" s="39"/>
      <c r="L28" s="39"/>
      <c r="M28" s="244">
        <f>N92</f>
        <v>0</v>
      </c>
      <c r="N28" s="244"/>
      <c r="O28" s="244"/>
      <c r="P28" s="244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49</v>
      </c>
      <c r="E30" s="39"/>
      <c r="F30" s="39"/>
      <c r="G30" s="39"/>
      <c r="H30" s="39"/>
      <c r="I30" s="39"/>
      <c r="J30" s="39"/>
      <c r="K30" s="39"/>
      <c r="L30" s="39"/>
      <c r="M30" s="298">
        <f>ROUND(M27+M28,2)</f>
        <v>0</v>
      </c>
      <c r="N30" s="281"/>
      <c r="O30" s="281"/>
      <c r="P30" s="281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50</v>
      </c>
      <c r="E32" s="45" t="s">
        <v>51</v>
      </c>
      <c r="F32" s="46">
        <v>0.21</v>
      </c>
      <c r="G32" s="121" t="s">
        <v>52</v>
      </c>
      <c r="H32" s="295">
        <f>(SUM(BE92:BE99)+SUM(BE117:BE135))</f>
        <v>0</v>
      </c>
      <c r="I32" s="281"/>
      <c r="J32" s="281"/>
      <c r="K32" s="39"/>
      <c r="L32" s="39"/>
      <c r="M32" s="295">
        <f>ROUND((SUM(BE92:BE99)+SUM(BE117:BE135)), 2)*F32</f>
        <v>0</v>
      </c>
      <c r="N32" s="281"/>
      <c r="O32" s="281"/>
      <c r="P32" s="281"/>
      <c r="Q32" s="39"/>
      <c r="R32" s="40"/>
    </row>
    <row r="33" spans="2:18" s="1" customFormat="1" ht="14.45" customHeight="1">
      <c r="B33" s="38"/>
      <c r="C33" s="39"/>
      <c r="D33" s="39"/>
      <c r="E33" s="45" t="s">
        <v>53</v>
      </c>
      <c r="F33" s="46">
        <v>0.15</v>
      </c>
      <c r="G33" s="121" t="s">
        <v>52</v>
      </c>
      <c r="H33" s="295">
        <f>(SUM(BF92:BF99)+SUM(BF117:BF135))</f>
        <v>0</v>
      </c>
      <c r="I33" s="281"/>
      <c r="J33" s="281"/>
      <c r="K33" s="39"/>
      <c r="L33" s="39"/>
      <c r="M33" s="295">
        <f>ROUND((SUM(BF92:BF99)+SUM(BF117:BF135)), 2)*F33</f>
        <v>0</v>
      </c>
      <c r="N33" s="281"/>
      <c r="O33" s="281"/>
      <c r="P33" s="281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54</v>
      </c>
      <c r="F34" s="46">
        <v>0.21</v>
      </c>
      <c r="G34" s="121" t="s">
        <v>52</v>
      </c>
      <c r="H34" s="295">
        <f>(SUM(BG92:BG99)+SUM(BG117:BG135))</f>
        <v>0</v>
      </c>
      <c r="I34" s="281"/>
      <c r="J34" s="281"/>
      <c r="K34" s="39"/>
      <c r="L34" s="39"/>
      <c r="M34" s="295">
        <v>0</v>
      </c>
      <c r="N34" s="281"/>
      <c r="O34" s="281"/>
      <c r="P34" s="281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55</v>
      </c>
      <c r="F35" s="46">
        <v>0.15</v>
      </c>
      <c r="G35" s="121" t="s">
        <v>52</v>
      </c>
      <c r="H35" s="295">
        <f>(SUM(BH92:BH99)+SUM(BH117:BH135))</f>
        <v>0</v>
      </c>
      <c r="I35" s="281"/>
      <c r="J35" s="281"/>
      <c r="K35" s="39"/>
      <c r="L35" s="39"/>
      <c r="M35" s="295">
        <v>0</v>
      </c>
      <c r="N35" s="281"/>
      <c r="O35" s="281"/>
      <c r="P35" s="281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56</v>
      </c>
      <c r="F36" s="46">
        <v>0</v>
      </c>
      <c r="G36" s="121" t="s">
        <v>52</v>
      </c>
      <c r="H36" s="295">
        <f>(SUM(BI92:BI99)+SUM(BI117:BI135))</f>
        <v>0</v>
      </c>
      <c r="I36" s="281"/>
      <c r="J36" s="281"/>
      <c r="K36" s="39"/>
      <c r="L36" s="39"/>
      <c r="M36" s="295">
        <v>0</v>
      </c>
      <c r="N36" s="281"/>
      <c r="O36" s="281"/>
      <c r="P36" s="281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57</v>
      </c>
      <c r="E38" s="78"/>
      <c r="F38" s="78"/>
      <c r="G38" s="123" t="s">
        <v>58</v>
      </c>
      <c r="H38" s="124" t="s">
        <v>59</v>
      </c>
      <c r="I38" s="78"/>
      <c r="J38" s="78"/>
      <c r="K38" s="78"/>
      <c r="L38" s="296">
        <f>SUM(M30:M36)</f>
        <v>0</v>
      </c>
      <c r="M38" s="296"/>
      <c r="N38" s="296"/>
      <c r="O38" s="296"/>
      <c r="P38" s="297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s="1" customFormat="1" ht="15">
      <c r="B49" s="38"/>
      <c r="C49" s="39"/>
      <c r="D49" s="53" t="s">
        <v>60</v>
      </c>
      <c r="E49" s="54"/>
      <c r="F49" s="54"/>
      <c r="G49" s="54"/>
      <c r="H49" s="55"/>
      <c r="I49" s="39"/>
      <c r="J49" s="53" t="s">
        <v>61</v>
      </c>
      <c r="K49" s="54"/>
      <c r="L49" s="54"/>
      <c r="M49" s="54"/>
      <c r="N49" s="54"/>
      <c r="O49" s="54"/>
      <c r="P49" s="55"/>
      <c r="Q49" s="39"/>
      <c r="R49" s="40"/>
    </row>
    <row r="50" spans="2:18">
      <c r="B50" s="24"/>
      <c r="C50" s="28"/>
      <c r="D50" s="56"/>
      <c r="E50" s="28"/>
      <c r="F50" s="28"/>
      <c r="G50" s="28"/>
      <c r="H50" s="57"/>
      <c r="I50" s="28"/>
      <c r="J50" s="56"/>
      <c r="K50" s="28"/>
      <c r="L50" s="28"/>
      <c r="M50" s="28"/>
      <c r="N50" s="28"/>
      <c r="O50" s="28"/>
      <c r="P50" s="57"/>
      <c r="Q50" s="28"/>
      <c r="R50" s="25"/>
    </row>
    <row r="51" spans="2:18">
      <c r="B51" s="24"/>
      <c r="C51" s="28"/>
      <c r="D51" s="56"/>
      <c r="E51" s="28"/>
      <c r="F51" s="28"/>
      <c r="G51" s="28"/>
      <c r="H51" s="57"/>
      <c r="I51" s="28"/>
      <c r="J51" s="56"/>
      <c r="K51" s="28"/>
      <c r="L51" s="28"/>
      <c r="M51" s="28"/>
      <c r="N51" s="28"/>
      <c r="O51" s="28"/>
      <c r="P51" s="57"/>
      <c r="Q51" s="28"/>
      <c r="R51" s="25"/>
    </row>
    <row r="52" spans="2:18">
      <c r="B52" s="24"/>
      <c r="C52" s="28"/>
      <c r="D52" s="56"/>
      <c r="E52" s="28"/>
      <c r="F52" s="28"/>
      <c r="G52" s="28"/>
      <c r="H52" s="57"/>
      <c r="I52" s="28"/>
      <c r="J52" s="56"/>
      <c r="K52" s="28"/>
      <c r="L52" s="28"/>
      <c r="M52" s="28"/>
      <c r="N52" s="28"/>
      <c r="O52" s="28"/>
      <c r="P52" s="57"/>
      <c r="Q52" s="28"/>
      <c r="R52" s="25"/>
    </row>
    <row r="53" spans="2:18">
      <c r="B53" s="24"/>
      <c r="C53" s="28"/>
      <c r="D53" s="56"/>
      <c r="E53" s="28"/>
      <c r="F53" s="28"/>
      <c r="G53" s="28"/>
      <c r="H53" s="57"/>
      <c r="I53" s="28"/>
      <c r="J53" s="56"/>
      <c r="K53" s="28"/>
      <c r="L53" s="28"/>
      <c r="M53" s="28"/>
      <c r="N53" s="28"/>
      <c r="O53" s="28"/>
      <c r="P53" s="57"/>
      <c r="Q53" s="28"/>
      <c r="R53" s="25"/>
    </row>
    <row r="54" spans="2:18">
      <c r="B54" s="24"/>
      <c r="C54" s="28"/>
      <c r="D54" s="56"/>
      <c r="E54" s="28"/>
      <c r="F54" s="28"/>
      <c r="G54" s="28"/>
      <c r="H54" s="57"/>
      <c r="I54" s="28"/>
      <c r="J54" s="56"/>
      <c r="K54" s="28"/>
      <c r="L54" s="28"/>
      <c r="M54" s="28"/>
      <c r="N54" s="28"/>
      <c r="O54" s="28"/>
      <c r="P54" s="57"/>
      <c r="Q54" s="28"/>
      <c r="R54" s="25"/>
    </row>
    <row r="55" spans="2:18">
      <c r="B55" s="24"/>
      <c r="C55" s="28"/>
      <c r="D55" s="56"/>
      <c r="E55" s="28"/>
      <c r="F55" s="28"/>
      <c r="G55" s="28"/>
      <c r="H55" s="57"/>
      <c r="I55" s="28"/>
      <c r="J55" s="56"/>
      <c r="K55" s="28"/>
      <c r="L55" s="28"/>
      <c r="M55" s="28"/>
      <c r="N55" s="28"/>
      <c r="O55" s="28"/>
      <c r="P55" s="57"/>
      <c r="Q55" s="28"/>
      <c r="R55" s="25"/>
    </row>
    <row r="56" spans="2:18">
      <c r="B56" s="24"/>
      <c r="C56" s="28"/>
      <c r="D56" s="56"/>
      <c r="E56" s="28"/>
      <c r="F56" s="28"/>
      <c r="G56" s="28"/>
      <c r="H56" s="57"/>
      <c r="I56" s="28"/>
      <c r="J56" s="56"/>
      <c r="K56" s="28"/>
      <c r="L56" s="28"/>
      <c r="M56" s="28"/>
      <c r="N56" s="28"/>
      <c r="O56" s="28"/>
      <c r="P56" s="57"/>
      <c r="Q56" s="28"/>
      <c r="R56" s="25"/>
    </row>
    <row r="57" spans="2:18">
      <c r="B57" s="24"/>
      <c r="C57" s="28"/>
      <c r="D57" s="56"/>
      <c r="E57" s="28"/>
      <c r="F57" s="28"/>
      <c r="G57" s="28"/>
      <c r="H57" s="57"/>
      <c r="I57" s="28"/>
      <c r="J57" s="56"/>
      <c r="K57" s="28"/>
      <c r="L57" s="28"/>
      <c r="M57" s="28"/>
      <c r="N57" s="28"/>
      <c r="O57" s="28"/>
      <c r="P57" s="57"/>
      <c r="Q57" s="28"/>
      <c r="R57" s="25"/>
    </row>
    <row r="58" spans="2:18" s="1" customFormat="1" ht="15">
      <c r="B58" s="38"/>
      <c r="C58" s="39"/>
      <c r="D58" s="58" t="s">
        <v>62</v>
      </c>
      <c r="E58" s="59"/>
      <c r="F58" s="59"/>
      <c r="G58" s="60" t="s">
        <v>63</v>
      </c>
      <c r="H58" s="61"/>
      <c r="I58" s="39"/>
      <c r="J58" s="58" t="s">
        <v>62</v>
      </c>
      <c r="K58" s="59"/>
      <c r="L58" s="59"/>
      <c r="M58" s="59"/>
      <c r="N58" s="60" t="s">
        <v>63</v>
      </c>
      <c r="O58" s="59"/>
      <c r="P58" s="61"/>
      <c r="Q58" s="39"/>
      <c r="R58" s="40"/>
    </row>
    <row r="59" spans="2:18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5"/>
    </row>
    <row r="60" spans="2:18" s="1" customFormat="1" ht="15">
      <c r="B60" s="38"/>
      <c r="C60" s="39"/>
      <c r="D60" s="53" t="s">
        <v>64</v>
      </c>
      <c r="E60" s="54"/>
      <c r="F60" s="54"/>
      <c r="G60" s="54"/>
      <c r="H60" s="55"/>
      <c r="I60" s="39"/>
      <c r="J60" s="53" t="s">
        <v>65</v>
      </c>
      <c r="K60" s="54"/>
      <c r="L60" s="54"/>
      <c r="M60" s="54"/>
      <c r="N60" s="54"/>
      <c r="O60" s="54"/>
      <c r="P60" s="55"/>
      <c r="Q60" s="39"/>
      <c r="R60" s="40"/>
    </row>
    <row r="61" spans="2:18">
      <c r="B61" s="24"/>
      <c r="C61" s="28"/>
      <c r="D61" s="56"/>
      <c r="E61" s="28"/>
      <c r="F61" s="28"/>
      <c r="G61" s="28"/>
      <c r="H61" s="57"/>
      <c r="I61" s="28"/>
      <c r="J61" s="56"/>
      <c r="K61" s="28"/>
      <c r="L61" s="28"/>
      <c r="M61" s="28"/>
      <c r="N61" s="28"/>
      <c r="O61" s="28"/>
      <c r="P61" s="57"/>
      <c r="Q61" s="28"/>
      <c r="R61" s="25"/>
    </row>
    <row r="62" spans="2:18">
      <c r="B62" s="24"/>
      <c r="C62" s="28"/>
      <c r="D62" s="56"/>
      <c r="E62" s="28"/>
      <c r="F62" s="28"/>
      <c r="G62" s="28"/>
      <c r="H62" s="57"/>
      <c r="I62" s="28"/>
      <c r="J62" s="56"/>
      <c r="K62" s="28"/>
      <c r="L62" s="28"/>
      <c r="M62" s="28"/>
      <c r="N62" s="28"/>
      <c r="O62" s="28"/>
      <c r="P62" s="57"/>
      <c r="Q62" s="28"/>
      <c r="R62" s="25"/>
    </row>
    <row r="63" spans="2:18">
      <c r="B63" s="24"/>
      <c r="C63" s="28"/>
      <c r="D63" s="56"/>
      <c r="E63" s="28"/>
      <c r="F63" s="28"/>
      <c r="G63" s="28"/>
      <c r="H63" s="57"/>
      <c r="I63" s="28"/>
      <c r="J63" s="56"/>
      <c r="K63" s="28"/>
      <c r="L63" s="28"/>
      <c r="M63" s="28"/>
      <c r="N63" s="28"/>
      <c r="O63" s="28"/>
      <c r="P63" s="57"/>
      <c r="Q63" s="28"/>
      <c r="R63" s="25"/>
    </row>
    <row r="64" spans="2:18">
      <c r="B64" s="24"/>
      <c r="C64" s="28"/>
      <c r="D64" s="56"/>
      <c r="E64" s="28"/>
      <c r="F64" s="28"/>
      <c r="G64" s="28"/>
      <c r="H64" s="57"/>
      <c r="I64" s="28"/>
      <c r="J64" s="56"/>
      <c r="K64" s="28"/>
      <c r="L64" s="28"/>
      <c r="M64" s="28"/>
      <c r="N64" s="28"/>
      <c r="O64" s="28"/>
      <c r="P64" s="57"/>
      <c r="Q64" s="28"/>
      <c r="R64" s="25"/>
    </row>
    <row r="65" spans="2:18">
      <c r="B65" s="24"/>
      <c r="C65" s="28"/>
      <c r="D65" s="56"/>
      <c r="E65" s="28"/>
      <c r="F65" s="28"/>
      <c r="G65" s="28"/>
      <c r="H65" s="57"/>
      <c r="I65" s="28"/>
      <c r="J65" s="56"/>
      <c r="K65" s="28"/>
      <c r="L65" s="28"/>
      <c r="M65" s="28"/>
      <c r="N65" s="28"/>
      <c r="O65" s="28"/>
      <c r="P65" s="57"/>
      <c r="Q65" s="28"/>
      <c r="R65" s="25"/>
    </row>
    <row r="66" spans="2:18">
      <c r="B66" s="24"/>
      <c r="C66" s="28"/>
      <c r="D66" s="56"/>
      <c r="E66" s="28"/>
      <c r="F66" s="28"/>
      <c r="G66" s="28"/>
      <c r="H66" s="57"/>
      <c r="I66" s="28"/>
      <c r="J66" s="56"/>
      <c r="K66" s="28"/>
      <c r="L66" s="28"/>
      <c r="M66" s="28"/>
      <c r="N66" s="28"/>
      <c r="O66" s="28"/>
      <c r="P66" s="57"/>
      <c r="Q66" s="28"/>
      <c r="R66" s="25"/>
    </row>
    <row r="67" spans="2:18">
      <c r="B67" s="24"/>
      <c r="C67" s="28"/>
      <c r="D67" s="56"/>
      <c r="E67" s="28"/>
      <c r="F67" s="28"/>
      <c r="G67" s="28"/>
      <c r="H67" s="57"/>
      <c r="I67" s="28"/>
      <c r="J67" s="56"/>
      <c r="K67" s="28"/>
      <c r="L67" s="28"/>
      <c r="M67" s="28"/>
      <c r="N67" s="28"/>
      <c r="O67" s="28"/>
      <c r="P67" s="57"/>
      <c r="Q67" s="28"/>
      <c r="R67" s="25"/>
    </row>
    <row r="68" spans="2:18">
      <c r="B68" s="24"/>
      <c r="C68" s="28"/>
      <c r="D68" s="56"/>
      <c r="E68" s="28"/>
      <c r="F68" s="28"/>
      <c r="G68" s="28"/>
      <c r="H68" s="57"/>
      <c r="I68" s="28"/>
      <c r="J68" s="56"/>
      <c r="K68" s="28"/>
      <c r="L68" s="28"/>
      <c r="M68" s="28"/>
      <c r="N68" s="28"/>
      <c r="O68" s="28"/>
      <c r="P68" s="57"/>
      <c r="Q68" s="28"/>
      <c r="R68" s="25"/>
    </row>
    <row r="69" spans="2:18" s="1" customFormat="1" ht="15">
      <c r="B69" s="38"/>
      <c r="C69" s="39"/>
      <c r="D69" s="58" t="s">
        <v>62</v>
      </c>
      <c r="E69" s="59"/>
      <c r="F69" s="59"/>
      <c r="G69" s="60" t="s">
        <v>63</v>
      </c>
      <c r="H69" s="61"/>
      <c r="I69" s="39"/>
      <c r="J69" s="58" t="s">
        <v>62</v>
      </c>
      <c r="K69" s="59"/>
      <c r="L69" s="59"/>
      <c r="M69" s="59"/>
      <c r="N69" s="60" t="s">
        <v>63</v>
      </c>
      <c r="O69" s="59"/>
      <c r="P69" s="61"/>
      <c r="Q69" s="39"/>
      <c r="R69" s="40"/>
    </row>
    <row r="70" spans="2:18" s="1" customFormat="1" ht="14.45" customHeight="1"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4"/>
    </row>
    <row r="74" spans="2:18" s="1" customFormat="1" ht="6.95" customHeight="1"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7"/>
    </row>
    <row r="75" spans="2:18" s="1" customFormat="1" ht="36.950000000000003" customHeight="1">
      <c r="B75" s="38"/>
      <c r="C75" s="218" t="s">
        <v>134</v>
      </c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40"/>
    </row>
    <row r="76" spans="2:18" s="1" customFormat="1" ht="6.95" customHeigh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40"/>
    </row>
    <row r="77" spans="2:18" s="1" customFormat="1" ht="30" customHeight="1">
      <c r="B77" s="38"/>
      <c r="C77" s="32" t="s">
        <v>19</v>
      </c>
      <c r="D77" s="39"/>
      <c r="E77" s="39"/>
      <c r="F77" s="282" t="str">
        <f>F6</f>
        <v>SOU opravárenské Králíky - dokončení rekonstrukce DM</v>
      </c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39"/>
      <c r="R77" s="40"/>
    </row>
    <row r="78" spans="2:18" s="1" customFormat="1" ht="36.950000000000003" customHeight="1">
      <c r="B78" s="38"/>
      <c r="C78" s="72" t="s">
        <v>128</v>
      </c>
      <c r="D78" s="39"/>
      <c r="E78" s="39"/>
      <c r="F78" s="220" t="str">
        <f>F7</f>
        <v>D - Profese - Odběrné plynové zařízení</v>
      </c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39"/>
      <c r="R78" s="40"/>
    </row>
    <row r="79" spans="2:18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</row>
    <row r="80" spans="2:18" s="1" customFormat="1" ht="18" customHeight="1">
      <c r="B80" s="38"/>
      <c r="C80" s="32" t="s">
        <v>25</v>
      </c>
      <c r="D80" s="39"/>
      <c r="E80" s="39"/>
      <c r="F80" s="30" t="str">
        <f>F9</f>
        <v>Králíky Předměstí čp.429</v>
      </c>
      <c r="G80" s="39"/>
      <c r="H80" s="39"/>
      <c r="I80" s="39"/>
      <c r="J80" s="39"/>
      <c r="K80" s="32" t="s">
        <v>27</v>
      </c>
      <c r="L80" s="39"/>
      <c r="M80" s="284" t="str">
        <f>IF(O9="","",O9)</f>
        <v>31. 10. 2017</v>
      </c>
      <c r="N80" s="284"/>
      <c r="O80" s="284"/>
      <c r="P80" s="284"/>
      <c r="Q80" s="39"/>
      <c r="R80" s="40"/>
    </row>
    <row r="81" spans="2:65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65" s="1" customFormat="1" ht="15">
      <c r="B82" s="38"/>
      <c r="C82" s="32" t="s">
        <v>31</v>
      </c>
      <c r="D82" s="39"/>
      <c r="E82" s="39"/>
      <c r="F82" s="30" t="str">
        <f>E12</f>
        <v>Pardubický kraj</v>
      </c>
      <c r="G82" s="39"/>
      <c r="H82" s="39"/>
      <c r="I82" s="39"/>
      <c r="J82" s="39"/>
      <c r="K82" s="32" t="s">
        <v>39</v>
      </c>
      <c r="L82" s="39"/>
      <c r="M82" s="238" t="str">
        <f>E18</f>
        <v>M. Šrámek</v>
      </c>
      <c r="N82" s="238"/>
      <c r="O82" s="238"/>
      <c r="P82" s="238"/>
      <c r="Q82" s="238"/>
      <c r="R82" s="40"/>
    </row>
    <row r="83" spans="2:65" s="1" customFormat="1" ht="14.45" customHeight="1">
      <c r="B83" s="38"/>
      <c r="C83" s="32" t="s">
        <v>37</v>
      </c>
      <c r="D83" s="39"/>
      <c r="E83" s="39"/>
      <c r="F83" s="30" t="str">
        <f>IF(E15="","",E15)</f>
        <v>Vyplň údaj</v>
      </c>
      <c r="G83" s="39"/>
      <c r="H83" s="39"/>
      <c r="I83" s="39"/>
      <c r="J83" s="39"/>
      <c r="K83" s="32" t="s">
        <v>43</v>
      </c>
      <c r="L83" s="39"/>
      <c r="M83" s="238" t="str">
        <f>E21</f>
        <v xml:space="preserve"> </v>
      </c>
      <c r="N83" s="238"/>
      <c r="O83" s="238"/>
      <c r="P83" s="238"/>
      <c r="Q83" s="238"/>
      <c r="R83" s="40"/>
    </row>
    <row r="84" spans="2:65" s="1" customFormat="1" ht="10.3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40"/>
    </row>
    <row r="85" spans="2:65" s="1" customFormat="1" ht="29.25" customHeight="1">
      <c r="B85" s="38"/>
      <c r="C85" s="293" t="s">
        <v>135</v>
      </c>
      <c r="D85" s="294"/>
      <c r="E85" s="294"/>
      <c r="F85" s="294"/>
      <c r="G85" s="294"/>
      <c r="H85" s="117"/>
      <c r="I85" s="117"/>
      <c r="J85" s="117"/>
      <c r="K85" s="117"/>
      <c r="L85" s="117"/>
      <c r="M85" s="117"/>
      <c r="N85" s="293" t="s">
        <v>136</v>
      </c>
      <c r="O85" s="294"/>
      <c r="P85" s="294"/>
      <c r="Q85" s="294"/>
      <c r="R85" s="40"/>
    </row>
    <row r="86" spans="2:65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65" s="1" customFormat="1" ht="29.25" customHeight="1">
      <c r="B87" s="38"/>
      <c r="C87" s="125" t="s">
        <v>137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02">
        <f>N117</f>
        <v>0</v>
      </c>
      <c r="O87" s="291"/>
      <c r="P87" s="291"/>
      <c r="Q87" s="291"/>
      <c r="R87" s="40"/>
      <c r="AU87" s="20" t="s">
        <v>138</v>
      </c>
    </row>
    <row r="88" spans="2:65" s="6" customFormat="1" ht="24.95" customHeight="1">
      <c r="B88" s="126"/>
      <c r="C88" s="127"/>
      <c r="D88" s="128" t="s">
        <v>150</v>
      </c>
      <c r="E88" s="127"/>
      <c r="F88" s="127"/>
      <c r="G88" s="127"/>
      <c r="H88" s="127"/>
      <c r="I88" s="127"/>
      <c r="J88" s="127"/>
      <c r="K88" s="127"/>
      <c r="L88" s="127"/>
      <c r="M88" s="127"/>
      <c r="N88" s="262">
        <f>N118</f>
        <v>0</v>
      </c>
      <c r="O88" s="290"/>
      <c r="P88" s="290"/>
      <c r="Q88" s="290"/>
      <c r="R88" s="129"/>
    </row>
    <row r="89" spans="2:65" s="6" customFormat="1" ht="24.95" customHeight="1">
      <c r="B89" s="126"/>
      <c r="C89" s="127"/>
      <c r="D89" s="128" t="s">
        <v>1328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2">
        <f>N119</f>
        <v>0</v>
      </c>
      <c r="O89" s="290"/>
      <c r="P89" s="290"/>
      <c r="Q89" s="290"/>
      <c r="R89" s="129"/>
    </row>
    <row r="90" spans="2:65" s="6" customFormat="1" ht="24.95" customHeight="1">
      <c r="B90" s="126"/>
      <c r="C90" s="127"/>
      <c r="D90" s="128" t="s">
        <v>1329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62">
        <f>N134</f>
        <v>0</v>
      </c>
      <c r="O90" s="290"/>
      <c r="P90" s="290"/>
      <c r="Q90" s="290"/>
      <c r="R90" s="129"/>
    </row>
    <row r="91" spans="2:65" s="1" customFormat="1" ht="21.75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40"/>
    </row>
    <row r="92" spans="2:65" s="1" customFormat="1" ht="29.25" customHeight="1">
      <c r="B92" s="38"/>
      <c r="C92" s="125" t="s">
        <v>165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291">
        <f>ROUND(N93+N94+N95+N96+N97+N98,2)</f>
        <v>0</v>
      </c>
      <c r="O92" s="292"/>
      <c r="P92" s="292"/>
      <c r="Q92" s="292"/>
      <c r="R92" s="40"/>
      <c r="T92" s="133"/>
      <c r="U92" s="134" t="s">
        <v>50</v>
      </c>
    </row>
    <row r="93" spans="2:65" s="1" customFormat="1" ht="18" customHeight="1">
      <c r="B93" s="135"/>
      <c r="C93" s="136"/>
      <c r="D93" s="206" t="s">
        <v>166</v>
      </c>
      <c r="E93" s="288"/>
      <c r="F93" s="288"/>
      <c r="G93" s="288"/>
      <c r="H93" s="288"/>
      <c r="I93" s="136"/>
      <c r="J93" s="136"/>
      <c r="K93" s="136"/>
      <c r="L93" s="136"/>
      <c r="M93" s="136"/>
      <c r="N93" s="208">
        <f>ROUND(N87*T93,2)</f>
        <v>0</v>
      </c>
      <c r="O93" s="280"/>
      <c r="P93" s="280"/>
      <c r="Q93" s="280"/>
      <c r="R93" s="138"/>
      <c r="S93" s="136"/>
      <c r="T93" s="139"/>
      <c r="U93" s="140" t="s">
        <v>51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2" t="s">
        <v>167</v>
      </c>
      <c r="AZ93" s="141"/>
      <c r="BA93" s="141"/>
      <c r="BB93" s="141"/>
      <c r="BC93" s="141"/>
      <c r="BD93" s="141"/>
      <c r="BE93" s="143">
        <f t="shared" ref="BE93:BE98" si="0">IF(U93="základní",N93,0)</f>
        <v>0</v>
      </c>
      <c r="BF93" s="143">
        <f t="shared" ref="BF93:BF98" si="1">IF(U93="snížená",N93,0)</f>
        <v>0</v>
      </c>
      <c r="BG93" s="143">
        <f t="shared" ref="BG93:BG98" si="2">IF(U93="zákl. přenesená",N93,0)</f>
        <v>0</v>
      </c>
      <c r="BH93" s="143">
        <f t="shared" ref="BH93:BH98" si="3">IF(U93="sníž. přenesená",N93,0)</f>
        <v>0</v>
      </c>
      <c r="BI93" s="143">
        <f t="shared" ref="BI93:BI98" si="4">IF(U93="nulová",N93,0)</f>
        <v>0</v>
      </c>
      <c r="BJ93" s="142" t="s">
        <v>94</v>
      </c>
      <c r="BK93" s="141"/>
      <c r="BL93" s="141"/>
      <c r="BM93" s="141"/>
    </row>
    <row r="94" spans="2:65" s="1" customFormat="1" ht="18" customHeight="1">
      <c r="B94" s="135"/>
      <c r="C94" s="136"/>
      <c r="D94" s="206" t="s">
        <v>168</v>
      </c>
      <c r="E94" s="288"/>
      <c r="F94" s="288"/>
      <c r="G94" s="288"/>
      <c r="H94" s="288"/>
      <c r="I94" s="136"/>
      <c r="J94" s="136"/>
      <c r="K94" s="136"/>
      <c r="L94" s="136"/>
      <c r="M94" s="136"/>
      <c r="N94" s="208">
        <f>ROUND(N87*T94,2)</f>
        <v>0</v>
      </c>
      <c r="O94" s="280"/>
      <c r="P94" s="280"/>
      <c r="Q94" s="280"/>
      <c r="R94" s="138"/>
      <c r="S94" s="136"/>
      <c r="T94" s="139"/>
      <c r="U94" s="140" t="s">
        <v>51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2" t="s">
        <v>167</v>
      </c>
      <c r="AZ94" s="141"/>
      <c r="BA94" s="141"/>
      <c r="BB94" s="141"/>
      <c r="BC94" s="141"/>
      <c r="BD94" s="141"/>
      <c r="BE94" s="143">
        <f t="shared" si="0"/>
        <v>0</v>
      </c>
      <c r="BF94" s="143">
        <f t="shared" si="1"/>
        <v>0</v>
      </c>
      <c r="BG94" s="143">
        <f t="shared" si="2"/>
        <v>0</v>
      </c>
      <c r="BH94" s="143">
        <f t="shared" si="3"/>
        <v>0</v>
      </c>
      <c r="BI94" s="143">
        <f t="shared" si="4"/>
        <v>0</v>
      </c>
      <c r="BJ94" s="142" t="s">
        <v>94</v>
      </c>
      <c r="BK94" s="141"/>
      <c r="BL94" s="141"/>
      <c r="BM94" s="141"/>
    </row>
    <row r="95" spans="2:65" s="1" customFormat="1" ht="18" customHeight="1">
      <c r="B95" s="135"/>
      <c r="C95" s="136"/>
      <c r="D95" s="206" t="s">
        <v>169</v>
      </c>
      <c r="E95" s="288"/>
      <c r="F95" s="288"/>
      <c r="G95" s="288"/>
      <c r="H95" s="288"/>
      <c r="I95" s="136"/>
      <c r="J95" s="136"/>
      <c r="K95" s="136"/>
      <c r="L95" s="136"/>
      <c r="M95" s="136"/>
      <c r="N95" s="208">
        <f>ROUND(N87*T95,2)</f>
        <v>0</v>
      </c>
      <c r="O95" s="280"/>
      <c r="P95" s="280"/>
      <c r="Q95" s="280"/>
      <c r="R95" s="138"/>
      <c r="S95" s="136"/>
      <c r="T95" s="139"/>
      <c r="U95" s="140" t="s">
        <v>51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2" t="s">
        <v>167</v>
      </c>
      <c r="AZ95" s="141"/>
      <c r="BA95" s="141"/>
      <c r="BB95" s="141"/>
      <c r="BC95" s="141"/>
      <c r="BD95" s="141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94</v>
      </c>
      <c r="BK95" s="141"/>
      <c r="BL95" s="141"/>
      <c r="BM95" s="141"/>
    </row>
    <row r="96" spans="2:65" s="1" customFormat="1" ht="18" customHeight="1">
      <c r="B96" s="135"/>
      <c r="C96" s="136"/>
      <c r="D96" s="206" t="s">
        <v>170</v>
      </c>
      <c r="E96" s="288"/>
      <c r="F96" s="288"/>
      <c r="G96" s="288"/>
      <c r="H96" s="288"/>
      <c r="I96" s="136"/>
      <c r="J96" s="136"/>
      <c r="K96" s="136"/>
      <c r="L96" s="136"/>
      <c r="M96" s="136"/>
      <c r="N96" s="208">
        <f>ROUND(N87*T96,2)</f>
        <v>0</v>
      </c>
      <c r="O96" s="280"/>
      <c r="P96" s="280"/>
      <c r="Q96" s="280"/>
      <c r="R96" s="138"/>
      <c r="S96" s="136"/>
      <c r="T96" s="139"/>
      <c r="U96" s="140" t="s">
        <v>51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2" t="s">
        <v>167</v>
      </c>
      <c r="AZ96" s="141"/>
      <c r="BA96" s="141"/>
      <c r="BB96" s="141"/>
      <c r="BC96" s="141"/>
      <c r="BD96" s="141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94</v>
      </c>
      <c r="BK96" s="141"/>
      <c r="BL96" s="141"/>
      <c r="BM96" s="141"/>
    </row>
    <row r="97" spans="2:65" s="1" customFormat="1" ht="18" customHeight="1">
      <c r="B97" s="135"/>
      <c r="C97" s="136"/>
      <c r="D97" s="206" t="s">
        <v>171</v>
      </c>
      <c r="E97" s="288"/>
      <c r="F97" s="288"/>
      <c r="G97" s="288"/>
      <c r="H97" s="288"/>
      <c r="I97" s="136"/>
      <c r="J97" s="136"/>
      <c r="K97" s="136"/>
      <c r="L97" s="136"/>
      <c r="M97" s="136"/>
      <c r="N97" s="208">
        <f>ROUND(N87*T97,2)</f>
        <v>0</v>
      </c>
      <c r="O97" s="280"/>
      <c r="P97" s="280"/>
      <c r="Q97" s="280"/>
      <c r="R97" s="138"/>
      <c r="S97" s="136"/>
      <c r="T97" s="139"/>
      <c r="U97" s="140" t="s">
        <v>51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167</v>
      </c>
      <c r="AZ97" s="141"/>
      <c r="BA97" s="141"/>
      <c r="BB97" s="141"/>
      <c r="BC97" s="141"/>
      <c r="BD97" s="141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94</v>
      </c>
      <c r="BK97" s="141"/>
      <c r="BL97" s="141"/>
      <c r="BM97" s="141"/>
    </row>
    <row r="98" spans="2:65" s="1" customFormat="1" ht="18" customHeight="1">
      <c r="B98" s="135"/>
      <c r="C98" s="136"/>
      <c r="D98" s="137" t="s">
        <v>172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08">
        <f>ROUND(N87*T98,2)</f>
        <v>0</v>
      </c>
      <c r="O98" s="280"/>
      <c r="P98" s="280"/>
      <c r="Q98" s="280"/>
      <c r="R98" s="138"/>
      <c r="S98" s="136"/>
      <c r="T98" s="144"/>
      <c r="U98" s="145" t="s">
        <v>51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173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94</v>
      </c>
      <c r="BK98" s="141"/>
      <c r="BL98" s="141"/>
      <c r="BM98" s="141"/>
    </row>
    <row r="99" spans="2:65" s="1" customForma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</row>
    <row r="100" spans="2:65" s="1" customFormat="1" ht="29.25" customHeight="1">
      <c r="B100" s="38"/>
      <c r="C100" s="116" t="s">
        <v>120</v>
      </c>
      <c r="D100" s="117"/>
      <c r="E100" s="117"/>
      <c r="F100" s="117"/>
      <c r="G100" s="117"/>
      <c r="H100" s="117"/>
      <c r="I100" s="117"/>
      <c r="J100" s="117"/>
      <c r="K100" s="117"/>
      <c r="L100" s="203">
        <f>ROUND(SUM(N87+N92),2)</f>
        <v>0</v>
      </c>
      <c r="M100" s="203"/>
      <c r="N100" s="203"/>
      <c r="O100" s="203"/>
      <c r="P100" s="203"/>
      <c r="Q100" s="203"/>
      <c r="R100" s="40"/>
    </row>
    <row r="101" spans="2:65" s="1" customFormat="1" ht="6.95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4"/>
    </row>
    <row r="105" spans="2:65" s="1" customFormat="1" ht="6.95" customHeight="1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7"/>
    </row>
    <row r="106" spans="2:65" s="1" customFormat="1" ht="36.950000000000003" customHeight="1">
      <c r="B106" s="38"/>
      <c r="C106" s="218" t="s">
        <v>174</v>
      </c>
      <c r="D106" s="281"/>
      <c r="E106" s="281"/>
      <c r="F106" s="281"/>
      <c r="G106" s="281"/>
      <c r="H106" s="281"/>
      <c r="I106" s="281"/>
      <c r="J106" s="281"/>
      <c r="K106" s="281"/>
      <c r="L106" s="281"/>
      <c r="M106" s="281"/>
      <c r="N106" s="281"/>
      <c r="O106" s="281"/>
      <c r="P106" s="281"/>
      <c r="Q106" s="281"/>
      <c r="R106" s="40"/>
    </row>
    <row r="107" spans="2:65" s="1" customFormat="1" ht="6.95" customHeigh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</row>
    <row r="108" spans="2:65" s="1" customFormat="1" ht="30" customHeight="1">
      <c r="B108" s="38"/>
      <c r="C108" s="32" t="s">
        <v>19</v>
      </c>
      <c r="D108" s="39"/>
      <c r="E108" s="39"/>
      <c r="F108" s="282" t="str">
        <f>F6</f>
        <v>SOU opravárenské Králíky - dokončení rekonstrukce DM</v>
      </c>
      <c r="G108" s="283"/>
      <c r="H108" s="283"/>
      <c r="I108" s="283"/>
      <c r="J108" s="283"/>
      <c r="K108" s="283"/>
      <c r="L108" s="283"/>
      <c r="M108" s="283"/>
      <c r="N108" s="283"/>
      <c r="O108" s="283"/>
      <c r="P108" s="283"/>
      <c r="Q108" s="39"/>
      <c r="R108" s="40"/>
    </row>
    <row r="109" spans="2:65" s="1" customFormat="1" ht="36.950000000000003" customHeight="1">
      <c r="B109" s="38"/>
      <c r="C109" s="72" t="s">
        <v>128</v>
      </c>
      <c r="D109" s="39"/>
      <c r="E109" s="39"/>
      <c r="F109" s="220" t="str">
        <f>F7</f>
        <v>D - Profese - Odběrné plynové zařízení</v>
      </c>
      <c r="G109" s="281"/>
      <c r="H109" s="281"/>
      <c r="I109" s="281"/>
      <c r="J109" s="281"/>
      <c r="K109" s="281"/>
      <c r="L109" s="281"/>
      <c r="M109" s="281"/>
      <c r="N109" s="281"/>
      <c r="O109" s="281"/>
      <c r="P109" s="281"/>
      <c r="Q109" s="39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18" customHeight="1">
      <c r="B111" s="38"/>
      <c r="C111" s="32" t="s">
        <v>25</v>
      </c>
      <c r="D111" s="39"/>
      <c r="E111" s="39"/>
      <c r="F111" s="30" t="str">
        <f>F9</f>
        <v>Králíky Předměstí čp.429</v>
      </c>
      <c r="G111" s="39"/>
      <c r="H111" s="39"/>
      <c r="I111" s="39"/>
      <c r="J111" s="39"/>
      <c r="K111" s="32" t="s">
        <v>27</v>
      </c>
      <c r="L111" s="39"/>
      <c r="M111" s="284" t="str">
        <f>IF(O9="","",O9)</f>
        <v>31. 10. 2017</v>
      </c>
      <c r="N111" s="284"/>
      <c r="O111" s="284"/>
      <c r="P111" s="284"/>
      <c r="Q111" s="39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15">
      <c r="B113" s="38"/>
      <c r="C113" s="32" t="s">
        <v>31</v>
      </c>
      <c r="D113" s="39"/>
      <c r="E113" s="39"/>
      <c r="F113" s="30" t="str">
        <f>E12</f>
        <v>Pardubický kraj</v>
      </c>
      <c r="G113" s="39"/>
      <c r="H113" s="39"/>
      <c r="I113" s="39"/>
      <c r="J113" s="39"/>
      <c r="K113" s="32" t="s">
        <v>39</v>
      </c>
      <c r="L113" s="39"/>
      <c r="M113" s="238" t="str">
        <f>E18</f>
        <v>M. Šrámek</v>
      </c>
      <c r="N113" s="238"/>
      <c r="O113" s="238"/>
      <c r="P113" s="238"/>
      <c r="Q113" s="238"/>
      <c r="R113" s="40"/>
    </row>
    <row r="114" spans="2:65" s="1" customFormat="1" ht="14.45" customHeight="1">
      <c r="B114" s="38"/>
      <c r="C114" s="32" t="s">
        <v>37</v>
      </c>
      <c r="D114" s="39"/>
      <c r="E114" s="39"/>
      <c r="F114" s="30" t="str">
        <f>IF(E15="","",E15)</f>
        <v>Vyplň údaj</v>
      </c>
      <c r="G114" s="39"/>
      <c r="H114" s="39"/>
      <c r="I114" s="39"/>
      <c r="J114" s="39"/>
      <c r="K114" s="32" t="s">
        <v>43</v>
      </c>
      <c r="L114" s="39"/>
      <c r="M114" s="238" t="str">
        <f>E21</f>
        <v xml:space="preserve"> </v>
      </c>
      <c r="N114" s="238"/>
      <c r="O114" s="238"/>
      <c r="P114" s="238"/>
      <c r="Q114" s="238"/>
      <c r="R114" s="40"/>
    </row>
    <row r="115" spans="2:65" s="1" customFormat="1" ht="10.3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8" customFormat="1" ht="29.25" customHeight="1">
      <c r="B116" s="146"/>
      <c r="C116" s="147" t="s">
        <v>175</v>
      </c>
      <c r="D116" s="148" t="s">
        <v>176</v>
      </c>
      <c r="E116" s="148" t="s">
        <v>68</v>
      </c>
      <c r="F116" s="285" t="s">
        <v>177</v>
      </c>
      <c r="G116" s="285"/>
      <c r="H116" s="285"/>
      <c r="I116" s="285"/>
      <c r="J116" s="148" t="s">
        <v>178</v>
      </c>
      <c r="K116" s="148" t="s">
        <v>179</v>
      </c>
      <c r="L116" s="286" t="s">
        <v>180</v>
      </c>
      <c r="M116" s="286"/>
      <c r="N116" s="285" t="s">
        <v>136</v>
      </c>
      <c r="O116" s="285"/>
      <c r="P116" s="285"/>
      <c r="Q116" s="287"/>
      <c r="R116" s="149"/>
      <c r="T116" s="79" t="s">
        <v>181</v>
      </c>
      <c r="U116" s="80" t="s">
        <v>50</v>
      </c>
      <c r="V116" s="80" t="s">
        <v>182</v>
      </c>
      <c r="W116" s="80" t="s">
        <v>183</v>
      </c>
      <c r="X116" s="80" t="s">
        <v>184</v>
      </c>
      <c r="Y116" s="80" t="s">
        <v>185</v>
      </c>
      <c r="Z116" s="80" t="s">
        <v>186</v>
      </c>
      <c r="AA116" s="81" t="s">
        <v>187</v>
      </c>
    </row>
    <row r="117" spans="2:65" s="1" customFormat="1" ht="29.25" customHeight="1">
      <c r="B117" s="38"/>
      <c r="C117" s="83" t="s">
        <v>133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259">
        <f>BK117</f>
        <v>0</v>
      </c>
      <c r="O117" s="260"/>
      <c r="P117" s="260"/>
      <c r="Q117" s="260"/>
      <c r="R117" s="40"/>
      <c r="T117" s="82"/>
      <c r="U117" s="54"/>
      <c r="V117" s="54"/>
      <c r="W117" s="150">
        <f>W118+W119+W134+W136</f>
        <v>0</v>
      </c>
      <c r="X117" s="54"/>
      <c r="Y117" s="150">
        <f>Y118+Y119+Y134+Y136</f>
        <v>7.375000000000001E-2</v>
      </c>
      <c r="Z117" s="54"/>
      <c r="AA117" s="151">
        <f>AA118+AA119+AA134+AA136</f>
        <v>0</v>
      </c>
      <c r="AT117" s="20" t="s">
        <v>85</v>
      </c>
      <c r="AU117" s="20" t="s">
        <v>138</v>
      </c>
      <c r="BK117" s="152">
        <f>BK118+BK119+BK134+BK136</f>
        <v>0</v>
      </c>
    </row>
    <row r="118" spans="2:65" s="9" customFormat="1" ht="37.35" customHeight="1">
      <c r="B118" s="153"/>
      <c r="C118" s="154"/>
      <c r="D118" s="155" t="s">
        <v>150</v>
      </c>
      <c r="E118" s="155"/>
      <c r="F118" s="155"/>
      <c r="G118" s="155"/>
      <c r="H118" s="155"/>
      <c r="I118" s="155"/>
      <c r="J118" s="155"/>
      <c r="K118" s="155"/>
      <c r="L118" s="155"/>
      <c r="M118" s="155"/>
      <c r="N118" s="261">
        <f>BK118</f>
        <v>0</v>
      </c>
      <c r="O118" s="262"/>
      <c r="P118" s="262"/>
      <c r="Q118" s="262"/>
      <c r="R118" s="156"/>
      <c r="T118" s="157"/>
      <c r="U118" s="154"/>
      <c r="V118" s="154"/>
      <c r="W118" s="158">
        <v>0</v>
      </c>
      <c r="X118" s="154"/>
      <c r="Y118" s="158">
        <v>0</v>
      </c>
      <c r="Z118" s="154"/>
      <c r="AA118" s="159">
        <v>0</v>
      </c>
      <c r="AR118" s="160" t="s">
        <v>94</v>
      </c>
      <c r="AT118" s="161" t="s">
        <v>85</v>
      </c>
      <c r="AU118" s="161" t="s">
        <v>86</v>
      </c>
      <c r="AY118" s="160" t="s">
        <v>188</v>
      </c>
      <c r="BK118" s="162">
        <v>0</v>
      </c>
    </row>
    <row r="119" spans="2:65" s="9" customFormat="1" ht="24.95" customHeight="1">
      <c r="B119" s="153"/>
      <c r="C119" s="154"/>
      <c r="D119" s="155" t="s">
        <v>1328</v>
      </c>
      <c r="E119" s="155"/>
      <c r="F119" s="155"/>
      <c r="G119" s="155"/>
      <c r="H119" s="155"/>
      <c r="I119" s="155"/>
      <c r="J119" s="155"/>
      <c r="K119" s="155"/>
      <c r="L119" s="155"/>
      <c r="M119" s="155"/>
      <c r="N119" s="254">
        <f>BK119</f>
        <v>0</v>
      </c>
      <c r="O119" s="255"/>
      <c r="P119" s="255"/>
      <c r="Q119" s="255"/>
      <c r="R119" s="156"/>
      <c r="T119" s="157"/>
      <c r="U119" s="154"/>
      <c r="V119" s="154"/>
      <c r="W119" s="158">
        <f>SUM(W120:W133)</f>
        <v>0</v>
      </c>
      <c r="X119" s="154"/>
      <c r="Y119" s="158">
        <f>SUM(Y120:Y133)</f>
        <v>7.3400000000000007E-2</v>
      </c>
      <c r="Z119" s="154"/>
      <c r="AA119" s="159">
        <f>SUM(AA120:AA133)</f>
        <v>0</v>
      </c>
      <c r="AR119" s="160" t="s">
        <v>94</v>
      </c>
      <c r="AT119" s="161" t="s">
        <v>85</v>
      </c>
      <c r="AU119" s="161" t="s">
        <v>86</v>
      </c>
      <c r="AY119" s="160" t="s">
        <v>188</v>
      </c>
      <c r="BK119" s="162">
        <f>SUM(BK120:BK133)</f>
        <v>0</v>
      </c>
    </row>
    <row r="120" spans="2:65" s="1" customFormat="1" ht="31.5" customHeight="1">
      <c r="B120" s="135"/>
      <c r="C120" s="164" t="s">
        <v>94</v>
      </c>
      <c r="D120" s="164" t="s">
        <v>189</v>
      </c>
      <c r="E120" s="165" t="s">
        <v>1330</v>
      </c>
      <c r="F120" s="256" t="s">
        <v>1331</v>
      </c>
      <c r="G120" s="256"/>
      <c r="H120" s="256"/>
      <c r="I120" s="256"/>
      <c r="J120" s="166" t="s">
        <v>348</v>
      </c>
      <c r="K120" s="167">
        <v>2</v>
      </c>
      <c r="L120" s="257">
        <v>0</v>
      </c>
      <c r="M120" s="257"/>
      <c r="N120" s="258">
        <f t="shared" ref="N120:N133" si="5">ROUND(L120*K120,2)</f>
        <v>0</v>
      </c>
      <c r="O120" s="258"/>
      <c r="P120" s="258"/>
      <c r="Q120" s="258"/>
      <c r="R120" s="138"/>
      <c r="T120" s="168" t="s">
        <v>5</v>
      </c>
      <c r="U120" s="47" t="s">
        <v>51</v>
      </c>
      <c r="V120" s="39"/>
      <c r="W120" s="169">
        <f t="shared" ref="W120:W133" si="6">V120*K120</f>
        <v>0</v>
      </c>
      <c r="X120" s="169">
        <v>1.436E-2</v>
      </c>
      <c r="Y120" s="169">
        <f t="shared" ref="Y120:Y133" si="7">X120*K120</f>
        <v>2.8719999999999999E-2</v>
      </c>
      <c r="Z120" s="169">
        <v>0</v>
      </c>
      <c r="AA120" s="170">
        <f t="shared" ref="AA120:AA133" si="8">Z120*K120</f>
        <v>0</v>
      </c>
      <c r="AR120" s="20" t="s">
        <v>193</v>
      </c>
      <c r="AT120" s="20" t="s">
        <v>189</v>
      </c>
      <c r="AU120" s="20" t="s">
        <v>94</v>
      </c>
      <c r="AY120" s="20" t="s">
        <v>188</v>
      </c>
      <c r="BE120" s="109">
        <f t="shared" ref="BE120:BE133" si="9">IF(U120="základní",N120,0)</f>
        <v>0</v>
      </c>
      <c r="BF120" s="109">
        <f t="shared" ref="BF120:BF133" si="10">IF(U120="snížená",N120,0)</f>
        <v>0</v>
      </c>
      <c r="BG120" s="109">
        <f t="shared" ref="BG120:BG133" si="11">IF(U120="zákl. přenesená",N120,0)</f>
        <v>0</v>
      </c>
      <c r="BH120" s="109">
        <f t="shared" ref="BH120:BH133" si="12">IF(U120="sníž. přenesená",N120,0)</f>
        <v>0</v>
      </c>
      <c r="BI120" s="109">
        <f t="shared" ref="BI120:BI133" si="13">IF(U120="nulová",N120,0)</f>
        <v>0</v>
      </c>
      <c r="BJ120" s="20" t="s">
        <v>94</v>
      </c>
      <c r="BK120" s="109">
        <f t="shared" ref="BK120:BK133" si="14">ROUND(L120*K120,2)</f>
        <v>0</v>
      </c>
      <c r="BL120" s="20" t="s">
        <v>193</v>
      </c>
      <c r="BM120" s="20" t="s">
        <v>126</v>
      </c>
    </row>
    <row r="121" spans="2:65" s="1" customFormat="1" ht="31.5" customHeight="1">
      <c r="B121" s="135"/>
      <c r="C121" s="164" t="s">
        <v>126</v>
      </c>
      <c r="D121" s="164" t="s">
        <v>189</v>
      </c>
      <c r="E121" s="165" t="s">
        <v>1332</v>
      </c>
      <c r="F121" s="256" t="s">
        <v>1333</v>
      </c>
      <c r="G121" s="256"/>
      <c r="H121" s="256"/>
      <c r="I121" s="256"/>
      <c r="J121" s="166" t="s">
        <v>348</v>
      </c>
      <c r="K121" s="167">
        <v>3</v>
      </c>
      <c r="L121" s="257">
        <v>0</v>
      </c>
      <c r="M121" s="257"/>
      <c r="N121" s="258">
        <f t="shared" si="5"/>
        <v>0</v>
      </c>
      <c r="O121" s="258"/>
      <c r="P121" s="258"/>
      <c r="Q121" s="258"/>
      <c r="R121" s="138"/>
      <c r="T121" s="168" t="s">
        <v>5</v>
      </c>
      <c r="U121" s="47" t="s">
        <v>51</v>
      </c>
      <c r="V121" s="39"/>
      <c r="W121" s="169">
        <f t="shared" si="6"/>
        <v>0</v>
      </c>
      <c r="X121" s="169">
        <v>1.2330000000000001E-2</v>
      </c>
      <c r="Y121" s="169">
        <f t="shared" si="7"/>
        <v>3.6990000000000002E-2</v>
      </c>
      <c r="Z121" s="169">
        <v>0</v>
      </c>
      <c r="AA121" s="170">
        <f t="shared" si="8"/>
        <v>0</v>
      </c>
      <c r="AR121" s="20" t="s">
        <v>193</v>
      </c>
      <c r="AT121" s="20" t="s">
        <v>189</v>
      </c>
      <c r="AU121" s="20" t="s">
        <v>94</v>
      </c>
      <c r="AY121" s="20" t="s">
        <v>188</v>
      </c>
      <c r="BE121" s="109">
        <f t="shared" si="9"/>
        <v>0</v>
      </c>
      <c r="BF121" s="109">
        <f t="shared" si="10"/>
        <v>0</v>
      </c>
      <c r="BG121" s="109">
        <f t="shared" si="11"/>
        <v>0</v>
      </c>
      <c r="BH121" s="109">
        <f t="shared" si="12"/>
        <v>0</v>
      </c>
      <c r="BI121" s="109">
        <f t="shared" si="13"/>
        <v>0</v>
      </c>
      <c r="BJ121" s="20" t="s">
        <v>94</v>
      </c>
      <c r="BK121" s="109">
        <f t="shared" si="14"/>
        <v>0</v>
      </c>
      <c r="BL121" s="20" t="s">
        <v>193</v>
      </c>
      <c r="BM121" s="20" t="s">
        <v>193</v>
      </c>
    </row>
    <row r="122" spans="2:65" s="1" customFormat="1" ht="31.5" customHeight="1">
      <c r="B122" s="135"/>
      <c r="C122" s="164" t="s">
        <v>201</v>
      </c>
      <c r="D122" s="164" t="s">
        <v>189</v>
      </c>
      <c r="E122" s="165" t="s">
        <v>1334</v>
      </c>
      <c r="F122" s="256" t="s">
        <v>1335</v>
      </c>
      <c r="G122" s="256"/>
      <c r="H122" s="256"/>
      <c r="I122" s="256"/>
      <c r="J122" s="166" t="s">
        <v>603</v>
      </c>
      <c r="K122" s="167">
        <v>1</v>
      </c>
      <c r="L122" s="257">
        <v>0</v>
      </c>
      <c r="M122" s="257"/>
      <c r="N122" s="258">
        <f t="shared" si="5"/>
        <v>0</v>
      </c>
      <c r="O122" s="258"/>
      <c r="P122" s="258"/>
      <c r="Q122" s="258"/>
      <c r="R122" s="138"/>
      <c r="T122" s="168" t="s">
        <v>5</v>
      </c>
      <c r="U122" s="47" t="s">
        <v>51</v>
      </c>
      <c r="V122" s="39"/>
      <c r="W122" s="169">
        <f t="shared" si="6"/>
        <v>0</v>
      </c>
      <c r="X122" s="169">
        <v>3.79E-3</v>
      </c>
      <c r="Y122" s="169">
        <f t="shared" si="7"/>
        <v>3.79E-3</v>
      </c>
      <c r="Z122" s="169">
        <v>0</v>
      </c>
      <c r="AA122" s="170">
        <f t="shared" si="8"/>
        <v>0</v>
      </c>
      <c r="AR122" s="20" t="s">
        <v>193</v>
      </c>
      <c r="AT122" s="20" t="s">
        <v>189</v>
      </c>
      <c r="AU122" s="20" t="s">
        <v>94</v>
      </c>
      <c r="AY122" s="20" t="s">
        <v>188</v>
      </c>
      <c r="BE122" s="109">
        <f t="shared" si="9"/>
        <v>0</v>
      </c>
      <c r="BF122" s="109">
        <f t="shared" si="10"/>
        <v>0</v>
      </c>
      <c r="BG122" s="109">
        <f t="shared" si="11"/>
        <v>0</v>
      </c>
      <c r="BH122" s="109">
        <f t="shared" si="12"/>
        <v>0</v>
      </c>
      <c r="BI122" s="109">
        <f t="shared" si="13"/>
        <v>0</v>
      </c>
      <c r="BJ122" s="20" t="s">
        <v>94</v>
      </c>
      <c r="BK122" s="109">
        <f t="shared" si="14"/>
        <v>0</v>
      </c>
      <c r="BL122" s="20" t="s">
        <v>193</v>
      </c>
      <c r="BM122" s="20" t="s">
        <v>217</v>
      </c>
    </row>
    <row r="123" spans="2:65" s="1" customFormat="1" ht="31.5" customHeight="1">
      <c r="B123" s="135"/>
      <c r="C123" s="187" t="s">
        <v>193</v>
      </c>
      <c r="D123" s="187" t="s">
        <v>239</v>
      </c>
      <c r="E123" s="188" t="s">
        <v>1336</v>
      </c>
      <c r="F123" s="265" t="s">
        <v>1337</v>
      </c>
      <c r="G123" s="265"/>
      <c r="H123" s="265"/>
      <c r="I123" s="265"/>
      <c r="J123" s="189" t="s">
        <v>236</v>
      </c>
      <c r="K123" s="190">
        <v>1</v>
      </c>
      <c r="L123" s="266">
        <v>0</v>
      </c>
      <c r="M123" s="266"/>
      <c r="N123" s="267">
        <f t="shared" si="5"/>
        <v>0</v>
      </c>
      <c r="O123" s="258"/>
      <c r="P123" s="258"/>
      <c r="Q123" s="258"/>
      <c r="R123" s="138"/>
      <c r="T123" s="168" t="s">
        <v>5</v>
      </c>
      <c r="U123" s="47" t="s">
        <v>51</v>
      </c>
      <c r="V123" s="39"/>
      <c r="W123" s="169">
        <f t="shared" si="6"/>
        <v>0</v>
      </c>
      <c r="X123" s="169">
        <v>1.9E-3</v>
      </c>
      <c r="Y123" s="169">
        <f t="shared" si="7"/>
        <v>1.9E-3</v>
      </c>
      <c r="Z123" s="169">
        <v>0</v>
      </c>
      <c r="AA123" s="170">
        <f t="shared" si="8"/>
        <v>0</v>
      </c>
      <c r="AR123" s="20" t="s">
        <v>227</v>
      </c>
      <c r="AT123" s="20" t="s">
        <v>239</v>
      </c>
      <c r="AU123" s="20" t="s">
        <v>94</v>
      </c>
      <c r="AY123" s="20" t="s">
        <v>188</v>
      </c>
      <c r="BE123" s="109">
        <f t="shared" si="9"/>
        <v>0</v>
      </c>
      <c r="BF123" s="109">
        <f t="shared" si="10"/>
        <v>0</v>
      </c>
      <c r="BG123" s="109">
        <f t="shared" si="11"/>
        <v>0</v>
      </c>
      <c r="BH123" s="109">
        <f t="shared" si="12"/>
        <v>0</v>
      </c>
      <c r="BI123" s="109">
        <f t="shared" si="13"/>
        <v>0</v>
      </c>
      <c r="BJ123" s="20" t="s">
        <v>94</v>
      </c>
      <c r="BK123" s="109">
        <f t="shared" si="14"/>
        <v>0</v>
      </c>
      <c r="BL123" s="20" t="s">
        <v>193</v>
      </c>
      <c r="BM123" s="20" t="s">
        <v>227</v>
      </c>
    </row>
    <row r="124" spans="2:65" s="1" customFormat="1" ht="31.5" customHeight="1">
      <c r="B124" s="135"/>
      <c r="C124" s="164" t="s">
        <v>212</v>
      </c>
      <c r="D124" s="164" t="s">
        <v>189</v>
      </c>
      <c r="E124" s="165" t="s">
        <v>1338</v>
      </c>
      <c r="F124" s="256" t="s">
        <v>1339</v>
      </c>
      <c r="G124" s="256"/>
      <c r="H124" s="256"/>
      <c r="I124" s="256"/>
      <c r="J124" s="166" t="s">
        <v>236</v>
      </c>
      <c r="K124" s="167">
        <v>1</v>
      </c>
      <c r="L124" s="257">
        <v>0</v>
      </c>
      <c r="M124" s="257"/>
      <c r="N124" s="258">
        <f t="shared" si="5"/>
        <v>0</v>
      </c>
      <c r="O124" s="258"/>
      <c r="P124" s="258"/>
      <c r="Q124" s="258"/>
      <c r="R124" s="138"/>
      <c r="T124" s="168" t="s">
        <v>5</v>
      </c>
      <c r="U124" s="47" t="s">
        <v>51</v>
      </c>
      <c r="V124" s="39"/>
      <c r="W124" s="169">
        <f t="shared" si="6"/>
        <v>0</v>
      </c>
      <c r="X124" s="169">
        <v>0</v>
      </c>
      <c r="Y124" s="169">
        <f t="shared" si="7"/>
        <v>0</v>
      </c>
      <c r="Z124" s="169">
        <v>0</v>
      </c>
      <c r="AA124" s="170">
        <f t="shared" si="8"/>
        <v>0</v>
      </c>
      <c r="AR124" s="20" t="s">
        <v>193</v>
      </c>
      <c r="AT124" s="20" t="s">
        <v>189</v>
      </c>
      <c r="AU124" s="20" t="s">
        <v>94</v>
      </c>
      <c r="AY124" s="20" t="s">
        <v>188</v>
      </c>
      <c r="BE124" s="109">
        <f t="shared" si="9"/>
        <v>0</v>
      </c>
      <c r="BF124" s="109">
        <f t="shared" si="10"/>
        <v>0</v>
      </c>
      <c r="BG124" s="109">
        <f t="shared" si="11"/>
        <v>0</v>
      </c>
      <c r="BH124" s="109">
        <f t="shared" si="12"/>
        <v>0</v>
      </c>
      <c r="BI124" s="109">
        <f t="shared" si="13"/>
        <v>0</v>
      </c>
      <c r="BJ124" s="20" t="s">
        <v>94</v>
      </c>
      <c r="BK124" s="109">
        <f t="shared" si="14"/>
        <v>0</v>
      </c>
      <c r="BL124" s="20" t="s">
        <v>193</v>
      </c>
      <c r="BM124" s="20" t="s">
        <v>238</v>
      </c>
    </row>
    <row r="125" spans="2:65" s="1" customFormat="1" ht="22.5" customHeight="1">
      <c r="B125" s="135"/>
      <c r="C125" s="164" t="s">
        <v>217</v>
      </c>
      <c r="D125" s="164" t="s">
        <v>189</v>
      </c>
      <c r="E125" s="165" t="s">
        <v>1340</v>
      </c>
      <c r="F125" s="256" t="s">
        <v>1341</v>
      </c>
      <c r="G125" s="256"/>
      <c r="H125" s="256"/>
      <c r="I125" s="256"/>
      <c r="J125" s="166" t="s">
        <v>236</v>
      </c>
      <c r="K125" s="167">
        <v>1</v>
      </c>
      <c r="L125" s="257">
        <v>0</v>
      </c>
      <c r="M125" s="257"/>
      <c r="N125" s="258">
        <f t="shared" si="5"/>
        <v>0</v>
      </c>
      <c r="O125" s="258"/>
      <c r="P125" s="258"/>
      <c r="Q125" s="258"/>
      <c r="R125" s="138"/>
      <c r="T125" s="168" t="s">
        <v>5</v>
      </c>
      <c r="U125" s="47" t="s">
        <v>51</v>
      </c>
      <c r="V125" s="39"/>
      <c r="W125" s="169">
        <f t="shared" si="6"/>
        <v>0</v>
      </c>
      <c r="X125" s="169">
        <v>0</v>
      </c>
      <c r="Y125" s="169">
        <f t="shared" si="7"/>
        <v>0</v>
      </c>
      <c r="Z125" s="169">
        <v>0</v>
      </c>
      <c r="AA125" s="170">
        <f t="shared" si="8"/>
        <v>0</v>
      </c>
      <c r="AR125" s="20" t="s">
        <v>193</v>
      </c>
      <c r="AT125" s="20" t="s">
        <v>189</v>
      </c>
      <c r="AU125" s="20" t="s">
        <v>94</v>
      </c>
      <c r="AY125" s="20" t="s">
        <v>188</v>
      </c>
      <c r="BE125" s="109">
        <f t="shared" si="9"/>
        <v>0</v>
      </c>
      <c r="BF125" s="109">
        <f t="shared" si="10"/>
        <v>0</v>
      </c>
      <c r="BG125" s="109">
        <f t="shared" si="11"/>
        <v>0</v>
      </c>
      <c r="BH125" s="109">
        <f t="shared" si="12"/>
        <v>0</v>
      </c>
      <c r="BI125" s="109">
        <f t="shared" si="13"/>
        <v>0</v>
      </c>
      <c r="BJ125" s="20" t="s">
        <v>94</v>
      </c>
      <c r="BK125" s="109">
        <f t="shared" si="14"/>
        <v>0</v>
      </c>
      <c r="BL125" s="20" t="s">
        <v>193</v>
      </c>
      <c r="BM125" s="20" t="s">
        <v>247</v>
      </c>
    </row>
    <row r="126" spans="2:65" s="1" customFormat="1" ht="31.5" customHeight="1">
      <c r="B126" s="135"/>
      <c r="C126" s="164" t="s">
        <v>223</v>
      </c>
      <c r="D126" s="164" t="s">
        <v>189</v>
      </c>
      <c r="E126" s="165" t="s">
        <v>1342</v>
      </c>
      <c r="F126" s="256" t="s">
        <v>1343</v>
      </c>
      <c r="G126" s="256"/>
      <c r="H126" s="256"/>
      <c r="I126" s="256"/>
      <c r="J126" s="166" t="s">
        <v>236</v>
      </c>
      <c r="K126" s="167">
        <v>1</v>
      </c>
      <c r="L126" s="257">
        <v>0</v>
      </c>
      <c r="M126" s="257"/>
      <c r="N126" s="258">
        <f t="shared" si="5"/>
        <v>0</v>
      </c>
      <c r="O126" s="258"/>
      <c r="P126" s="258"/>
      <c r="Q126" s="258"/>
      <c r="R126" s="138"/>
      <c r="T126" s="168" t="s">
        <v>5</v>
      </c>
      <c r="U126" s="47" t="s">
        <v>51</v>
      </c>
      <c r="V126" s="39"/>
      <c r="W126" s="169">
        <f t="shared" si="6"/>
        <v>0</v>
      </c>
      <c r="X126" s="169">
        <v>0</v>
      </c>
      <c r="Y126" s="169">
        <f t="shared" si="7"/>
        <v>0</v>
      </c>
      <c r="Z126" s="169">
        <v>0</v>
      </c>
      <c r="AA126" s="170">
        <f t="shared" si="8"/>
        <v>0</v>
      </c>
      <c r="AR126" s="20" t="s">
        <v>193</v>
      </c>
      <c r="AT126" s="20" t="s">
        <v>189</v>
      </c>
      <c r="AU126" s="20" t="s">
        <v>94</v>
      </c>
      <c r="AY126" s="20" t="s">
        <v>188</v>
      </c>
      <c r="BE126" s="109">
        <f t="shared" si="9"/>
        <v>0</v>
      </c>
      <c r="BF126" s="109">
        <f t="shared" si="10"/>
        <v>0</v>
      </c>
      <c r="BG126" s="109">
        <f t="shared" si="11"/>
        <v>0</v>
      </c>
      <c r="BH126" s="109">
        <f t="shared" si="12"/>
        <v>0</v>
      </c>
      <c r="BI126" s="109">
        <f t="shared" si="13"/>
        <v>0</v>
      </c>
      <c r="BJ126" s="20" t="s">
        <v>94</v>
      </c>
      <c r="BK126" s="109">
        <f t="shared" si="14"/>
        <v>0</v>
      </c>
      <c r="BL126" s="20" t="s">
        <v>193</v>
      </c>
      <c r="BM126" s="20" t="s">
        <v>257</v>
      </c>
    </row>
    <row r="127" spans="2:65" s="1" customFormat="1" ht="22.5" customHeight="1">
      <c r="B127" s="135"/>
      <c r="C127" s="164" t="s">
        <v>227</v>
      </c>
      <c r="D127" s="164" t="s">
        <v>189</v>
      </c>
      <c r="E127" s="165" t="s">
        <v>1344</v>
      </c>
      <c r="F127" s="256" t="s">
        <v>1345</v>
      </c>
      <c r="G127" s="256"/>
      <c r="H127" s="256"/>
      <c r="I127" s="256"/>
      <c r="J127" s="166" t="s">
        <v>236</v>
      </c>
      <c r="K127" s="167">
        <v>1</v>
      </c>
      <c r="L127" s="257">
        <v>0</v>
      </c>
      <c r="M127" s="257"/>
      <c r="N127" s="258">
        <f t="shared" si="5"/>
        <v>0</v>
      </c>
      <c r="O127" s="258"/>
      <c r="P127" s="258"/>
      <c r="Q127" s="258"/>
      <c r="R127" s="138"/>
      <c r="T127" s="168" t="s">
        <v>5</v>
      </c>
      <c r="U127" s="47" t="s">
        <v>51</v>
      </c>
      <c r="V127" s="39"/>
      <c r="W127" s="169">
        <f t="shared" si="6"/>
        <v>0</v>
      </c>
      <c r="X127" s="169">
        <v>2.5000000000000001E-4</v>
      </c>
      <c r="Y127" s="169">
        <f t="shared" si="7"/>
        <v>2.5000000000000001E-4</v>
      </c>
      <c r="Z127" s="169">
        <v>0</v>
      </c>
      <c r="AA127" s="170">
        <f t="shared" si="8"/>
        <v>0</v>
      </c>
      <c r="AR127" s="20" t="s">
        <v>193</v>
      </c>
      <c r="AT127" s="20" t="s">
        <v>189</v>
      </c>
      <c r="AU127" s="20" t="s">
        <v>94</v>
      </c>
      <c r="AY127" s="20" t="s">
        <v>188</v>
      </c>
      <c r="BE127" s="109">
        <f t="shared" si="9"/>
        <v>0</v>
      </c>
      <c r="BF127" s="109">
        <f t="shared" si="10"/>
        <v>0</v>
      </c>
      <c r="BG127" s="109">
        <f t="shared" si="11"/>
        <v>0</v>
      </c>
      <c r="BH127" s="109">
        <f t="shared" si="12"/>
        <v>0</v>
      </c>
      <c r="BI127" s="109">
        <f t="shared" si="13"/>
        <v>0</v>
      </c>
      <c r="BJ127" s="20" t="s">
        <v>94</v>
      </c>
      <c r="BK127" s="109">
        <f t="shared" si="14"/>
        <v>0</v>
      </c>
      <c r="BL127" s="20" t="s">
        <v>193</v>
      </c>
      <c r="BM127" s="20" t="s">
        <v>271</v>
      </c>
    </row>
    <row r="128" spans="2:65" s="1" customFormat="1" ht="22.5" customHeight="1">
      <c r="B128" s="135"/>
      <c r="C128" s="164" t="s">
        <v>233</v>
      </c>
      <c r="D128" s="164" t="s">
        <v>189</v>
      </c>
      <c r="E128" s="165" t="s">
        <v>1346</v>
      </c>
      <c r="F128" s="256" t="s">
        <v>1347</v>
      </c>
      <c r="G128" s="256"/>
      <c r="H128" s="256"/>
      <c r="I128" s="256"/>
      <c r="J128" s="166" t="s">
        <v>236</v>
      </c>
      <c r="K128" s="167">
        <v>1</v>
      </c>
      <c r="L128" s="257">
        <v>0</v>
      </c>
      <c r="M128" s="257"/>
      <c r="N128" s="258">
        <f t="shared" si="5"/>
        <v>0</v>
      </c>
      <c r="O128" s="258"/>
      <c r="P128" s="258"/>
      <c r="Q128" s="258"/>
      <c r="R128" s="138"/>
      <c r="T128" s="168" t="s">
        <v>5</v>
      </c>
      <c r="U128" s="47" t="s">
        <v>51</v>
      </c>
      <c r="V128" s="39"/>
      <c r="W128" s="169">
        <f t="shared" si="6"/>
        <v>0</v>
      </c>
      <c r="X128" s="169">
        <v>4.0000000000000002E-4</v>
      </c>
      <c r="Y128" s="169">
        <f t="shared" si="7"/>
        <v>4.0000000000000002E-4</v>
      </c>
      <c r="Z128" s="169">
        <v>0</v>
      </c>
      <c r="AA128" s="170">
        <f t="shared" si="8"/>
        <v>0</v>
      </c>
      <c r="AR128" s="20" t="s">
        <v>193</v>
      </c>
      <c r="AT128" s="20" t="s">
        <v>189</v>
      </c>
      <c r="AU128" s="20" t="s">
        <v>94</v>
      </c>
      <c r="AY128" s="20" t="s">
        <v>188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20" t="s">
        <v>94</v>
      </c>
      <c r="BK128" s="109">
        <f t="shared" si="14"/>
        <v>0</v>
      </c>
      <c r="BL128" s="20" t="s">
        <v>193</v>
      </c>
      <c r="BM128" s="20" t="s">
        <v>281</v>
      </c>
    </row>
    <row r="129" spans="2:65" s="1" customFormat="1" ht="22.5" customHeight="1">
      <c r="B129" s="135"/>
      <c r="C129" s="164" t="s">
        <v>238</v>
      </c>
      <c r="D129" s="164" t="s">
        <v>189</v>
      </c>
      <c r="E129" s="165" t="s">
        <v>1348</v>
      </c>
      <c r="F129" s="256" t="s">
        <v>1349</v>
      </c>
      <c r="G129" s="256"/>
      <c r="H129" s="256"/>
      <c r="I129" s="256"/>
      <c r="J129" s="166" t="s">
        <v>236</v>
      </c>
      <c r="K129" s="167">
        <v>2</v>
      </c>
      <c r="L129" s="257">
        <v>0</v>
      </c>
      <c r="M129" s="257"/>
      <c r="N129" s="258">
        <f t="shared" si="5"/>
        <v>0</v>
      </c>
      <c r="O129" s="258"/>
      <c r="P129" s="258"/>
      <c r="Q129" s="258"/>
      <c r="R129" s="138"/>
      <c r="T129" s="168" t="s">
        <v>5</v>
      </c>
      <c r="U129" s="47" t="s">
        <v>51</v>
      </c>
      <c r="V129" s="39"/>
      <c r="W129" s="169">
        <f t="shared" si="6"/>
        <v>0</v>
      </c>
      <c r="X129" s="169">
        <v>6.3000000000000003E-4</v>
      </c>
      <c r="Y129" s="169">
        <f t="shared" si="7"/>
        <v>1.2600000000000001E-3</v>
      </c>
      <c r="Z129" s="169">
        <v>0</v>
      </c>
      <c r="AA129" s="170">
        <f t="shared" si="8"/>
        <v>0</v>
      </c>
      <c r="AR129" s="20" t="s">
        <v>193</v>
      </c>
      <c r="AT129" s="20" t="s">
        <v>189</v>
      </c>
      <c r="AU129" s="20" t="s">
        <v>94</v>
      </c>
      <c r="AY129" s="20" t="s">
        <v>188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20" t="s">
        <v>94</v>
      </c>
      <c r="BK129" s="109">
        <f t="shared" si="14"/>
        <v>0</v>
      </c>
      <c r="BL129" s="20" t="s">
        <v>193</v>
      </c>
      <c r="BM129" s="20" t="s">
        <v>295</v>
      </c>
    </row>
    <row r="130" spans="2:65" s="1" customFormat="1" ht="31.5" customHeight="1">
      <c r="B130" s="135"/>
      <c r="C130" s="164" t="s">
        <v>243</v>
      </c>
      <c r="D130" s="164" t="s">
        <v>189</v>
      </c>
      <c r="E130" s="165" t="s">
        <v>1350</v>
      </c>
      <c r="F130" s="256" t="s">
        <v>1351</v>
      </c>
      <c r="G130" s="256"/>
      <c r="H130" s="256"/>
      <c r="I130" s="256"/>
      <c r="J130" s="166" t="s">
        <v>236</v>
      </c>
      <c r="K130" s="167">
        <v>1</v>
      </c>
      <c r="L130" s="257">
        <v>0</v>
      </c>
      <c r="M130" s="257"/>
      <c r="N130" s="258">
        <f t="shared" si="5"/>
        <v>0</v>
      </c>
      <c r="O130" s="258"/>
      <c r="P130" s="258"/>
      <c r="Q130" s="258"/>
      <c r="R130" s="138"/>
      <c r="T130" s="168" t="s">
        <v>5</v>
      </c>
      <c r="U130" s="47" t="s">
        <v>51</v>
      </c>
      <c r="V130" s="39"/>
      <c r="W130" s="169">
        <f t="shared" si="6"/>
        <v>0</v>
      </c>
      <c r="X130" s="169">
        <v>3.0000000000000001E-5</v>
      </c>
      <c r="Y130" s="169">
        <f t="shared" si="7"/>
        <v>3.0000000000000001E-5</v>
      </c>
      <c r="Z130" s="169">
        <v>0</v>
      </c>
      <c r="AA130" s="170">
        <f t="shared" si="8"/>
        <v>0</v>
      </c>
      <c r="AR130" s="20" t="s">
        <v>193</v>
      </c>
      <c r="AT130" s="20" t="s">
        <v>189</v>
      </c>
      <c r="AU130" s="20" t="s">
        <v>94</v>
      </c>
      <c r="AY130" s="20" t="s">
        <v>188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20" t="s">
        <v>94</v>
      </c>
      <c r="BK130" s="109">
        <f t="shared" si="14"/>
        <v>0</v>
      </c>
      <c r="BL130" s="20" t="s">
        <v>193</v>
      </c>
      <c r="BM130" s="20" t="s">
        <v>306</v>
      </c>
    </row>
    <row r="131" spans="2:65" s="1" customFormat="1" ht="31.5" customHeight="1">
      <c r="B131" s="135"/>
      <c r="C131" s="164" t="s">
        <v>247</v>
      </c>
      <c r="D131" s="164" t="s">
        <v>189</v>
      </c>
      <c r="E131" s="165" t="s">
        <v>1352</v>
      </c>
      <c r="F131" s="256" t="s">
        <v>1353</v>
      </c>
      <c r="G131" s="256"/>
      <c r="H131" s="256"/>
      <c r="I131" s="256"/>
      <c r="J131" s="166" t="s">
        <v>236</v>
      </c>
      <c r="K131" s="167">
        <v>2</v>
      </c>
      <c r="L131" s="257">
        <v>0</v>
      </c>
      <c r="M131" s="257"/>
      <c r="N131" s="258">
        <f t="shared" si="5"/>
        <v>0</v>
      </c>
      <c r="O131" s="258"/>
      <c r="P131" s="258"/>
      <c r="Q131" s="258"/>
      <c r="R131" s="138"/>
      <c r="T131" s="168" t="s">
        <v>5</v>
      </c>
      <c r="U131" s="47" t="s">
        <v>51</v>
      </c>
      <c r="V131" s="39"/>
      <c r="W131" s="169">
        <f t="shared" si="6"/>
        <v>0</v>
      </c>
      <c r="X131" s="169">
        <v>3.0000000000000001E-5</v>
      </c>
      <c r="Y131" s="169">
        <f t="shared" si="7"/>
        <v>6.0000000000000002E-5</v>
      </c>
      <c r="Z131" s="169">
        <v>0</v>
      </c>
      <c r="AA131" s="170">
        <f t="shared" si="8"/>
        <v>0</v>
      </c>
      <c r="AR131" s="20" t="s">
        <v>193</v>
      </c>
      <c r="AT131" s="20" t="s">
        <v>189</v>
      </c>
      <c r="AU131" s="20" t="s">
        <v>94</v>
      </c>
      <c r="AY131" s="20" t="s">
        <v>188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20" t="s">
        <v>94</v>
      </c>
      <c r="BK131" s="109">
        <f t="shared" si="14"/>
        <v>0</v>
      </c>
      <c r="BL131" s="20" t="s">
        <v>193</v>
      </c>
      <c r="BM131" s="20" t="s">
        <v>321</v>
      </c>
    </row>
    <row r="132" spans="2:65" s="1" customFormat="1" ht="22.5" customHeight="1">
      <c r="B132" s="135"/>
      <c r="C132" s="164" t="s">
        <v>253</v>
      </c>
      <c r="D132" s="164" t="s">
        <v>189</v>
      </c>
      <c r="E132" s="165" t="s">
        <v>1354</v>
      </c>
      <c r="F132" s="256" t="s">
        <v>1355</v>
      </c>
      <c r="G132" s="256"/>
      <c r="H132" s="256"/>
      <c r="I132" s="256"/>
      <c r="J132" s="166" t="s">
        <v>236</v>
      </c>
      <c r="K132" s="167">
        <v>1</v>
      </c>
      <c r="L132" s="257">
        <v>0</v>
      </c>
      <c r="M132" s="257"/>
      <c r="N132" s="258">
        <f t="shared" si="5"/>
        <v>0</v>
      </c>
      <c r="O132" s="258"/>
      <c r="P132" s="258"/>
      <c r="Q132" s="258"/>
      <c r="R132" s="138"/>
      <c r="T132" s="168" t="s">
        <v>5</v>
      </c>
      <c r="U132" s="47" t="s">
        <v>51</v>
      </c>
      <c r="V132" s="39"/>
      <c r="W132" s="169">
        <f t="shared" si="6"/>
        <v>0</v>
      </c>
      <c r="X132" s="169">
        <v>0</v>
      </c>
      <c r="Y132" s="169">
        <f t="shared" si="7"/>
        <v>0</v>
      </c>
      <c r="Z132" s="169">
        <v>0</v>
      </c>
      <c r="AA132" s="170">
        <f t="shared" si="8"/>
        <v>0</v>
      </c>
      <c r="AR132" s="20" t="s">
        <v>193</v>
      </c>
      <c r="AT132" s="20" t="s">
        <v>189</v>
      </c>
      <c r="AU132" s="20" t="s">
        <v>94</v>
      </c>
      <c r="AY132" s="20" t="s">
        <v>188</v>
      </c>
      <c r="BE132" s="109">
        <f t="shared" si="9"/>
        <v>0</v>
      </c>
      <c r="BF132" s="109">
        <f t="shared" si="10"/>
        <v>0</v>
      </c>
      <c r="BG132" s="109">
        <f t="shared" si="11"/>
        <v>0</v>
      </c>
      <c r="BH132" s="109">
        <f t="shared" si="12"/>
        <v>0</v>
      </c>
      <c r="BI132" s="109">
        <f t="shared" si="13"/>
        <v>0</v>
      </c>
      <c r="BJ132" s="20" t="s">
        <v>94</v>
      </c>
      <c r="BK132" s="109">
        <f t="shared" si="14"/>
        <v>0</v>
      </c>
      <c r="BL132" s="20" t="s">
        <v>193</v>
      </c>
      <c r="BM132" s="20" t="s">
        <v>329</v>
      </c>
    </row>
    <row r="133" spans="2:65" s="1" customFormat="1" ht="31.5" customHeight="1">
      <c r="B133" s="135"/>
      <c r="C133" s="164" t="s">
        <v>257</v>
      </c>
      <c r="D133" s="164" t="s">
        <v>189</v>
      </c>
      <c r="E133" s="165" t="s">
        <v>1356</v>
      </c>
      <c r="F133" s="256" t="s">
        <v>1357</v>
      </c>
      <c r="G133" s="256"/>
      <c r="H133" s="256"/>
      <c r="I133" s="256"/>
      <c r="J133" s="166" t="s">
        <v>1358</v>
      </c>
      <c r="K133" s="201">
        <v>0</v>
      </c>
      <c r="L133" s="257">
        <v>0</v>
      </c>
      <c r="M133" s="257"/>
      <c r="N133" s="258">
        <f t="shared" si="5"/>
        <v>0</v>
      </c>
      <c r="O133" s="258"/>
      <c r="P133" s="258"/>
      <c r="Q133" s="258"/>
      <c r="R133" s="138"/>
      <c r="T133" s="168" t="s">
        <v>5</v>
      </c>
      <c r="U133" s="47" t="s">
        <v>51</v>
      </c>
      <c r="V133" s="39"/>
      <c r="W133" s="169">
        <f t="shared" si="6"/>
        <v>0</v>
      </c>
      <c r="X133" s="169">
        <v>0</v>
      </c>
      <c r="Y133" s="169">
        <f t="shared" si="7"/>
        <v>0</v>
      </c>
      <c r="Z133" s="169">
        <v>0</v>
      </c>
      <c r="AA133" s="170">
        <f t="shared" si="8"/>
        <v>0</v>
      </c>
      <c r="AR133" s="20" t="s">
        <v>193</v>
      </c>
      <c r="AT133" s="20" t="s">
        <v>189</v>
      </c>
      <c r="AU133" s="20" t="s">
        <v>94</v>
      </c>
      <c r="AY133" s="20" t="s">
        <v>188</v>
      </c>
      <c r="BE133" s="109">
        <f t="shared" si="9"/>
        <v>0</v>
      </c>
      <c r="BF133" s="109">
        <f t="shared" si="10"/>
        <v>0</v>
      </c>
      <c r="BG133" s="109">
        <f t="shared" si="11"/>
        <v>0</v>
      </c>
      <c r="BH133" s="109">
        <f t="shared" si="12"/>
        <v>0</v>
      </c>
      <c r="BI133" s="109">
        <f t="shared" si="13"/>
        <v>0</v>
      </c>
      <c r="BJ133" s="20" t="s">
        <v>94</v>
      </c>
      <c r="BK133" s="109">
        <f t="shared" si="14"/>
        <v>0</v>
      </c>
      <c r="BL133" s="20" t="s">
        <v>193</v>
      </c>
      <c r="BM133" s="20" t="s">
        <v>338</v>
      </c>
    </row>
    <row r="134" spans="2:65" s="9" customFormat="1" ht="37.35" customHeight="1">
      <c r="B134" s="153"/>
      <c r="C134" s="154"/>
      <c r="D134" s="155" t="s">
        <v>1329</v>
      </c>
      <c r="E134" s="155"/>
      <c r="F134" s="155"/>
      <c r="G134" s="155"/>
      <c r="H134" s="155"/>
      <c r="I134" s="155"/>
      <c r="J134" s="155"/>
      <c r="K134" s="155"/>
      <c r="L134" s="155"/>
      <c r="M134" s="155"/>
      <c r="N134" s="263">
        <f>BK134</f>
        <v>0</v>
      </c>
      <c r="O134" s="264"/>
      <c r="P134" s="264"/>
      <c r="Q134" s="264"/>
      <c r="R134" s="156"/>
      <c r="T134" s="157"/>
      <c r="U134" s="154"/>
      <c r="V134" s="154"/>
      <c r="W134" s="158">
        <f>W135</f>
        <v>0</v>
      </c>
      <c r="X134" s="154"/>
      <c r="Y134" s="158">
        <f>Y135</f>
        <v>3.4999999999999994E-4</v>
      </c>
      <c r="Z134" s="154"/>
      <c r="AA134" s="159">
        <f>AA135</f>
        <v>0</v>
      </c>
      <c r="AR134" s="160" t="s">
        <v>94</v>
      </c>
      <c r="AT134" s="161" t="s">
        <v>85</v>
      </c>
      <c r="AU134" s="161" t="s">
        <v>86</v>
      </c>
      <c r="AY134" s="160" t="s">
        <v>188</v>
      </c>
      <c r="BK134" s="162">
        <f>BK135</f>
        <v>0</v>
      </c>
    </row>
    <row r="135" spans="2:65" s="1" customFormat="1" ht="31.5" customHeight="1">
      <c r="B135" s="135"/>
      <c r="C135" s="164" t="s">
        <v>11</v>
      </c>
      <c r="D135" s="164" t="s">
        <v>189</v>
      </c>
      <c r="E135" s="165" t="s">
        <v>1359</v>
      </c>
      <c r="F135" s="256" t="s">
        <v>1360</v>
      </c>
      <c r="G135" s="256"/>
      <c r="H135" s="256"/>
      <c r="I135" s="256"/>
      <c r="J135" s="166" t="s">
        <v>348</v>
      </c>
      <c r="K135" s="167">
        <v>5</v>
      </c>
      <c r="L135" s="257">
        <v>0</v>
      </c>
      <c r="M135" s="257"/>
      <c r="N135" s="258">
        <f>ROUND(L135*K135,2)</f>
        <v>0</v>
      </c>
      <c r="O135" s="258"/>
      <c r="P135" s="258"/>
      <c r="Q135" s="258"/>
      <c r="R135" s="138"/>
      <c r="T135" s="168" t="s">
        <v>5</v>
      </c>
      <c r="U135" s="47" t="s">
        <v>51</v>
      </c>
      <c r="V135" s="39"/>
      <c r="W135" s="169">
        <f>V135*K135</f>
        <v>0</v>
      </c>
      <c r="X135" s="169">
        <v>6.9999999999999994E-5</v>
      </c>
      <c r="Y135" s="169">
        <f>X135*K135</f>
        <v>3.4999999999999994E-4</v>
      </c>
      <c r="Z135" s="169">
        <v>0</v>
      </c>
      <c r="AA135" s="170">
        <f>Z135*K135</f>
        <v>0</v>
      </c>
      <c r="AR135" s="20" t="s">
        <v>193</v>
      </c>
      <c r="AT135" s="20" t="s">
        <v>189</v>
      </c>
      <c r="AU135" s="20" t="s">
        <v>94</v>
      </c>
      <c r="AY135" s="20" t="s">
        <v>188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0" t="s">
        <v>94</v>
      </c>
      <c r="BK135" s="109">
        <f>ROUND(L135*K135,2)</f>
        <v>0</v>
      </c>
      <c r="BL135" s="20" t="s">
        <v>193</v>
      </c>
      <c r="BM135" s="20" t="s">
        <v>351</v>
      </c>
    </row>
    <row r="136" spans="2:65" s="1" customFormat="1" ht="49.9" customHeight="1">
      <c r="B136" s="38"/>
      <c r="C136" s="39"/>
      <c r="D136" s="155"/>
      <c r="E136" s="39"/>
      <c r="F136" s="39"/>
      <c r="G136" s="39"/>
      <c r="H136" s="39"/>
      <c r="I136" s="39"/>
      <c r="J136" s="39"/>
      <c r="K136" s="39"/>
      <c r="L136" s="39"/>
      <c r="M136" s="39"/>
      <c r="N136" s="247"/>
      <c r="O136" s="248"/>
      <c r="P136" s="248"/>
      <c r="Q136" s="248"/>
      <c r="R136" s="40"/>
      <c r="T136" s="200"/>
      <c r="U136" s="59"/>
      <c r="V136" s="59"/>
      <c r="W136" s="59"/>
      <c r="X136" s="59"/>
      <c r="Y136" s="59"/>
      <c r="Z136" s="59"/>
      <c r="AA136" s="61"/>
      <c r="AT136" s="20" t="s">
        <v>85</v>
      </c>
      <c r="AU136" s="20" t="s">
        <v>86</v>
      </c>
      <c r="AY136" s="20" t="s">
        <v>1059</v>
      </c>
      <c r="BK136" s="109">
        <v>0</v>
      </c>
    </row>
    <row r="137" spans="2:65" s="1" customFormat="1" ht="6.95" customHeight="1">
      <c r="B137" s="62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4"/>
    </row>
  </sheetData>
  <mergeCells count="11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N136:Q136"/>
    <mergeCell ref="H1:K1"/>
    <mergeCell ref="S2:AC2"/>
    <mergeCell ref="F133:I133"/>
    <mergeCell ref="L133:M133"/>
    <mergeCell ref="N133:Q133"/>
    <mergeCell ref="F135:I135"/>
    <mergeCell ref="L135:M135"/>
    <mergeCell ref="N135:Q135"/>
    <mergeCell ref="N117:Q117"/>
    <mergeCell ref="N118:Q118"/>
    <mergeCell ref="N119:Q119"/>
    <mergeCell ref="N134:Q134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</mergeCells>
  <hyperlinks>
    <hyperlink ref="F1:G1" location="C2" display="1) Krycí list rozpočtu"/>
    <hyperlink ref="H1:K1" location="C85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6"/>
  <sheetViews>
    <sheetView showGridLines="0" workbookViewId="0">
      <pane ySplit="1" topLeftCell="A154" activePane="bottomLeft" state="frozen"/>
      <selection pane="bottomLeft" activeCell="N165" sqref="N165:Q16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4"/>
      <c r="C1" s="14"/>
      <c r="D1" s="15" t="s">
        <v>1</v>
      </c>
      <c r="E1" s="14"/>
      <c r="F1" s="16" t="s">
        <v>121</v>
      </c>
      <c r="G1" s="16"/>
      <c r="H1" s="249" t="s">
        <v>122</v>
      </c>
      <c r="I1" s="249"/>
      <c r="J1" s="249"/>
      <c r="K1" s="249"/>
      <c r="L1" s="16" t="s">
        <v>123</v>
      </c>
      <c r="M1" s="14"/>
      <c r="N1" s="14"/>
      <c r="O1" s="15" t="s">
        <v>124</v>
      </c>
      <c r="P1" s="14"/>
      <c r="Q1" s="14"/>
      <c r="R1" s="14"/>
      <c r="S1" s="16" t="s">
        <v>125</v>
      </c>
      <c r="T1" s="16"/>
      <c r="U1" s="118"/>
      <c r="V1" s="11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04" t="s">
        <v>8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20" t="s">
        <v>106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126</v>
      </c>
    </row>
    <row r="4" spans="1:66" ht="36.950000000000003" customHeight="1">
      <c r="B4" s="24"/>
      <c r="C4" s="218" t="s">
        <v>127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82" t="str">
        <f>'Rekapitulace stavby'!K6</f>
        <v>SOU opravárenské Králíky - dokončení rekonstrukce DM</v>
      </c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"/>
      <c r="R6" s="25"/>
    </row>
    <row r="7" spans="1:66" s="1" customFormat="1" ht="32.85" customHeight="1">
      <c r="B7" s="38"/>
      <c r="C7" s="39"/>
      <c r="D7" s="31" t="s">
        <v>128</v>
      </c>
      <c r="E7" s="39"/>
      <c r="F7" s="240" t="s">
        <v>1361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39"/>
      <c r="R7" s="40"/>
    </row>
    <row r="8" spans="1:66" s="1" customFormat="1" ht="14.45" customHeight="1">
      <c r="B8" s="38"/>
      <c r="C8" s="39"/>
      <c r="D8" s="32" t="s">
        <v>21</v>
      </c>
      <c r="E8" s="39"/>
      <c r="F8" s="30" t="s">
        <v>22</v>
      </c>
      <c r="G8" s="39"/>
      <c r="H8" s="39"/>
      <c r="I8" s="39"/>
      <c r="J8" s="39"/>
      <c r="K8" s="39"/>
      <c r="L8" s="39"/>
      <c r="M8" s="32" t="s">
        <v>23</v>
      </c>
      <c r="N8" s="39"/>
      <c r="O8" s="30" t="s">
        <v>24</v>
      </c>
      <c r="P8" s="39"/>
      <c r="Q8" s="39"/>
      <c r="R8" s="40"/>
    </row>
    <row r="9" spans="1:66" s="1" customFormat="1" ht="14.45" customHeight="1">
      <c r="B9" s="38"/>
      <c r="C9" s="39"/>
      <c r="D9" s="32" t="s">
        <v>25</v>
      </c>
      <c r="E9" s="39"/>
      <c r="F9" s="30" t="s">
        <v>26</v>
      </c>
      <c r="G9" s="39"/>
      <c r="H9" s="39"/>
      <c r="I9" s="39"/>
      <c r="J9" s="39"/>
      <c r="K9" s="39"/>
      <c r="L9" s="39"/>
      <c r="M9" s="32" t="s">
        <v>27</v>
      </c>
      <c r="N9" s="39"/>
      <c r="O9" s="299" t="str">
        <f>'Rekapitulace stavby'!AN8</f>
        <v>31. 10. 2017</v>
      </c>
      <c r="P9" s="284"/>
      <c r="Q9" s="39"/>
      <c r="R9" s="40"/>
    </row>
    <row r="10" spans="1:66" s="1" customFormat="1" ht="21.75" customHeight="1">
      <c r="B10" s="38"/>
      <c r="C10" s="39"/>
      <c r="D10" s="29" t="s">
        <v>131</v>
      </c>
      <c r="E10" s="39"/>
      <c r="F10" s="34" t="s">
        <v>1362</v>
      </c>
      <c r="G10" s="39"/>
      <c r="H10" s="39"/>
      <c r="I10" s="39"/>
      <c r="J10" s="39"/>
      <c r="K10" s="39"/>
      <c r="L10" s="39"/>
      <c r="M10" s="29" t="s">
        <v>29</v>
      </c>
      <c r="N10" s="39"/>
      <c r="O10" s="34" t="s">
        <v>30</v>
      </c>
      <c r="P10" s="39"/>
      <c r="Q10" s="39"/>
      <c r="R10" s="40"/>
    </row>
    <row r="11" spans="1:66" s="1" customFormat="1" ht="14.45" customHeight="1">
      <c r="B11" s="38"/>
      <c r="C11" s="39"/>
      <c r="D11" s="32" t="s">
        <v>31</v>
      </c>
      <c r="E11" s="39"/>
      <c r="F11" s="39"/>
      <c r="G11" s="39"/>
      <c r="H11" s="39"/>
      <c r="I11" s="39"/>
      <c r="J11" s="39"/>
      <c r="K11" s="39"/>
      <c r="L11" s="39"/>
      <c r="M11" s="32" t="s">
        <v>32</v>
      </c>
      <c r="N11" s="39"/>
      <c r="O11" s="238" t="s">
        <v>33</v>
      </c>
      <c r="P11" s="238"/>
      <c r="Q11" s="39"/>
      <c r="R11" s="40"/>
    </row>
    <row r="12" spans="1:66" s="1" customFormat="1" ht="18" customHeight="1">
      <c r="B12" s="38"/>
      <c r="C12" s="39"/>
      <c r="D12" s="39"/>
      <c r="E12" s="30" t="s">
        <v>34</v>
      </c>
      <c r="F12" s="39"/>
      <c r="G12" s="39"/>
      <c r="H12" s="39"/>
      <c r="I12" s="39"/>
      <c r="J12" s="39"/>
      <c r="K12" s="39"/>
      <c r="L12" s="39"/>
      <c r="M12" s="32" t="s">
        <v>35</v>
      </c>
      <c r="N12" s="39"/>
      <c r="O12" s="238" t="s">
        <v>36</v>
      </c>
      <c r="P12" s="238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2" t="s">
        <v>37</v>
      </c>
      <c r="E14" s="39"/>
      <c r="F14" s="39"/>
      <c r="G14" s="39"/>
      <c r="H14" s="39"/>
      <c r="I14" s="39"/>
      <c r="J14" s="39"/>
      <c r="K14" s="39"/>
      <c r="L14" s="39"/>
      <c r="M14" s="32" t="s">
        <v>32</v>
      </c>
      <c r="N14" s="39"/>
      <c r="O14" s="300" t="str">
        <f>IF('Rekapitulace stavby'!AN13="","",'Rekapitulace stavby'!AN13)</f>
        <v>Vyplň údaj</v>
      </c>
      <c r="P14" s="238"/>
      <c r="Q14" s="39"/>
      <c r="R14" s="40"/>
    </row>
    <row r="15" spans="1:66" s="1" customFormat="1" ht="18" customHeight="1">
      <c r="B15" s="38"/>
      <c r="C15" s="39"/>
      <c r="D15" s="39"/>
      <c r="E15" s="300" t="str">
        <f>IF('Rekapitulace stavby'!E14="","",'Rekapitulace stavby'!E14)</f>
        <v>Vyplň údaj</v>
      </c>
      <c r="F15" s="301"/>
      <c r="G15" s="301"/>
      <c r="H15" s="301"/>
      <c r="I15" s="301"/>
      <c r="J15" s="301"/>
      <c r="K15" s="301"/>
      <c r="L15" s="301"/>
      <c r="M15" s="32" t="s">
        <v>35</v>
      </c>
      <c r="N15" s="39"/>
      <c r="O15" s="300" t="str">
        <f>IF('Rekapitulace stavby'!AN14="","",'Rekapitulace stavby'!AN14)</f>
        <v>Vyplň údaj</v>
      </c>
      <c r="P15" s="238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2" t="s">
        <v>39</v>
      </c>
      <c r="E17" s="39"/>
      <c r="F17" s="39"/>
      <c r="G17" s="39"/>
      <c r="H17" s="39"/>
      <c r="I17" s="39"/>
      <c r="J17" s="39"/>
      <c r="K17" s="39"/>
      <c r="L17" s="39"/>
      <c r="M17" s="32" t="s">
        <v>32</v>
      </c>
      <c r="N17" s="39"/>
      <c r="O17" s="238" t="s">
        <v>5</v>
      </c>
      <c r="P17" s="238"/>
      <c r="Q17" s="39"/>
      <c r="R17" s="40"/>
    </row>
    <row r="18" spans="2:18" s="1" customFormat="1" ht="18" customHeight="1">
      <c r="B18" s="38"/>
      <c r="C18" s="39"/>
      <c r="D18" s="39"/>
      <c r="E18" s="30" t="s">
        <v>1327</v>
      </c>
      <c r="F18" s="39"/>
      <c r="G18" s="39"/>
      <c r="H18" s="39"/>
      <c r="I18" s="39"/>
      <c r="J18" s="39"/>
      <c r="K18" s="39"/>
      <c r="L18" s="39"/>
      <c r="M18" s="32" t="s">
        <v>35</v>
      </c>
      <c r="N18" s="39"/>
      <c r="O18" s="238" t="s">
        <v>5</v>
      </c>
      <c r="P18" s="238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2" t="s">
        <v>43</v>
      </c>
      <c r="E20" s="39"/>
      <c r="F20" s="39"/>
      <c r="G20" s="39"/>
      <c r="H20" s="39"/>
      <c r="I20" s="39"/>
      <c r="J20" s="39"/>
      <c r="K20" s="39"/>
      <c r="L20" s="39"/>
      <c r="M20" s="32" t="s">
        <v>32</v>
      </c>
      <c r="N20" s="39"/>
      <c r="O20" s="238" t="str">
        <f>IF('Rekapitulace stavby'!AN19="","",'Rekapitulace stavby'!AN19)</f>
        <v/>
      </c>
      <c r="P20" s="238"/>
      <c r="Q20" s="39"/>
      <c r="R20" s="40"/>
    </row>
    <row r="21" spans="2:18" s="1" customFormat="1" ht="18" customHeight="1">
      <c r="B21" s="38"/>
      <c r="C21" s="39"/>
      <c r="D21" s="39"/>
      <c r="E21" s="30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2" t="s">
        <v>35</v>
      </c>
      <c r="N21" s="39"/>
      <c r="O21" s="238" t="str">
        <f>IF('Rekapitulace stavby'!AN20="","",'Rekapitulace stavby'!AN20)</f>
        <v/>
      </c>
      <c r="P21" s="238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2" t="s">
        <v>45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43" t="s">
        <v>5</v>
      </c>
      <c r="F24" s="243"/>
      <c r="G24" s="243"/>
      <c r="H24" s="243"/>
      <c r="I24" s="243"/>
      <c r="J24" s="243"/>
      <c r="K24" s="243"/>
      <c r="L24" s="243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133</v>
      </c>
      <c r="E27" s="39"/>
      <c r="F27" s="39"/>
      <c r="G27" s="39"/>
      <c r="H27" s="39"/>
      <c r="I27" s="39"/>
      <c r="J27" s="39"/>
      <c r="K27" s="39"/>
      <c r="L27" s="39"/>
      <c r="M27" s="244">
        <f>N87</f>
        <v>0</v>
      </c>
      <c r="N27" s="244"/>
      <c r="O27" s="244"/>
      <c r="P27" s="244"/>
      <c r="Q27" s="39"/>
      <c r="R27" s="40"/>
    </row>
    <row r="28" spans="2:18" s="1" customFormat="1" ht="14.45" customHeight="1">
      <c r="B28" s="38"/>
      <c r="C28" s="39"/>
      <c r="D28" s="37" t="s">
        <v>116</v>
      </c>
      <c r="E28" s="39"/>
      <c r="F28" s="39"/>
      <c r="G28" s="39"/>
      <c r="H28" s="39"/>
      <c r="I28" s="39"/>
      <c r="J28" s="39"/>
      <c r="K28" s="39"/>
      <c r="L28" s="39"/>
      <c r="M28" s="244">
        <f>N96</f>
        <v>0</v>
      </c>
      <c r="N28" s="244"/>
      <c r="O28" s="244"/>
      <c r="P28" s="244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49</v>
      </c>
      <c r="E30" s="39"/>
      <c r="F30" s="39"/>
      <c r="G30" s="39"/>
      <c r="H30" s="39"/>
      <c r="I30" s="39"/>
      <c r="J30" s="39"/>
      <c r="K30" s="39"/>
      <c r="L30" s="39"/>
      <c r="M30" s="298">
        <f>ROUND(M27+M28,2)</f>
        <v>0</v>
      </c>
      <c r="N30" s="281"/>
      <c r="O30" s="281"/>
      <c r="P30" s="281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50</v>
      </c>
      <c r="E32" s="45" t="s">
        <v>51</v>
      </c>
      <c r="F32" s="46">
        <v>0.21</v>
      </c>
      <c r="G32" s="121" t="s">
        <v>52</v>
      </c>
      <c r="H32" s="295">
        <f>(SUM(BE96:BE103)+SUM(BE121:BE164))</f>
        <v>0</v>
      </c>
      <c r="I32" s="281"/>
      <c r="J32" s="281"/>
      <c r="K32" s="39"/>
      <c r="L32" s="39"/>
      <c r="M32" s="295">
        <f>ROUND((SUM(BE96:BE103)+SUM(BE121:BE164)), 2)*F32</f>
        <v>0</v>
      </c>
      <c r="N32" s="281"/>
      <c r="O32" s="281"/>
      <c r="P32" s="281"/>
      <c r="Q32" s="39"/>
      <c r="R32" s="40"/>
    </row>
    <row r="33" spans="2:18" s="1" customFormat="1" ht="14.45" customHeight="1">
      <c r="B33" s="38"/>
      <c r="C33" s="39"/>
      <c r="D33" s="39"/>
      <c r="E33" s="45" t="s">
        <v>53</v>
      </c>
      <c r="F33" s="46">
        <v>0.15</v>
      </c>
      <c r="G33" s="121" t="s">
        <v>52</v>
      </c>
      <c r="H33" s="295">
        <f>(SUM(BF96:BF103)+SUM(BF121:BF164))</f>
        <v>0</v>
      </c>
      <c r="I33" s="281"/>
      <c r="J33" s="281"/>
      <c r="K33" s="39"/>
      <c r="L33" s="39"/>
      <c r="M33" s="295">
        <f>ROUND((SUM(BF96:BF103)+SUM(BF121:BF164)), 2)*F33</f>
        <v>0</v>
      </c>
      <c r="N33" s="281"/>
      <c r="O33" s="281"/>
      <c r="P33" s="281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54</v>
      </c>
      <c r="F34" s="46">
        <v>0.21</v>
      </c>
      <c r="G34" s="121" t="s">
        <v>52</v>
      </c>
      <c r="H34" s="295">
        <f>(SUM(BG96:BG103)+SUM(BG121:BG164))</f>
        <v>0</v>
      </c>
      <c r="I34" s="281"/>
      <c r="J34" s="281"/>
      <c r="K34" s="39"/>
      <c r="L34" s="39"/>
      <c r="M34" s="295">
        <v>0</v>
      </c>
      <c r="N34" s="281"/>
      <c r="O34" s="281"/>
      <c r="P34" s="281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55</v>
      </c>
      <c r="F35" s="46">
        <v>0.15</v>
      </c>
      <c r="G35" s="121" t="s">
        <v>52</v>
      </c>
      <c r="H35" s="295">
        <f>(SUM(BH96:BH103)+SUM(BH121:BH164))</f>
        <v>0</v>
      </c>
      <c r="I35" s="281"/>
      <c r="J35" s="281"/>
      <c r="K35" s="39"/>
      <c r="L35" s="39"/>
      <c r="M35" s="295">
        <v>0</v>
      </c>
      <c r="N35" s="281"/>
      <c r="O35" s="281"/>
      <c r="P35" s="281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56</v>
      </c>
      <c r="F36" s="46">
        <v>0</v>
      </c>
      <c r="G36" s="121" t="s">
        <v>52</v>
      </c>
      <c r="H36" s="295">
        <f>(SUM(BI96:BI103)+SUM(BI121:BI164))</f>
        <v>0</v>
      </c>
      <c r="I36" s="281"/>
      <c r="J36" s="281"/>
      <c r="K36" s="39"/>
      <c r="L36" s="39"/>
      <c r="M36" s="295">
        <v>0</v>
      </c>
      <c r="N36" s="281"/>
      <c r="O36" s="281"/>
      <c r="P36" s="281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57</v>
      </c>
      <c r="E38" s="78"/>
      <c r="F38" s="78"/>
      <c r="G38" s="123" t="s">
        <v>58</v>
      </c>
      <c r="H38" s="124" t="s">
        <v>59</v>
      </c>
      <c r="I38" s="78"/>
      <c r="J38" s="78"/>
      <c r="K38" s="78"/>
      <c r="L38" s="296">
        <f>SUM(M30:M36)</f>
        <v>0</v>
      </c>
      <c r="M38" s="296"/>
      <c r="N38" s="296"/>
      <c r="O38" s="296"/>
      <c r="P38" s="297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s="1" customFormat="1" ht="15">
      <c r="B49" s="38"/>
      <c r="C49" s="39"/>
      <c r="D49" s="53" t="s">
        <v>60</v>
      </c>
      <c r="E49" s="54"/>
      <c r="F49" s="54"/>
      <c r="G49" s="54"/>
      <c r="H49" s="55"/>
      <c r="I49" s="39"/>
      <c r="J49" s="53" t="s">
        <v>61</v>
      </c>
      <c r="K49" s="54"/>
      <c r="L49" s="54"/>
      <c r="M49" s="54"/>
      <c r="N49" s="54"/>
      <c r="O49" s="54"/>
      <c r="P49" s="55"/>
      <c r="Q49" s="39"/>
      <c r="R49" s="40"/>
    </row>
    <row r="50" spans="2:18">
      <c r="B50" s="24"/>
      <c r="C50" s="28"/>
      <c r="D50" s="56"/>
      <c r="E50" s="28"/>
      <c r="F50" s="28"/>
      <c r="G50" s="28"/>
      <c r="H50" s="57"/>
      <c r="I50" s="28"/>
      <c r="J50" s="56"/>
      <c r="K50" s="28"/>
      <c r="L50" s="28"/>
      <c r="M50" s="28"/>
      <c r="N50" s="28"/>
      <c r="O50" s="28"/>
      <c r="P50" s="57"/>
      <c r="Q50" s="28"/>
      <c r="R50" s="25"/>
    </row>
    <row r="51" spans="2:18">
      <c r="B51" s="24"/>
      <c r="C51" s="28"/>
      <c r="D51" s="56"/>
      <c r="E51" s="28"/>
      <c r="F51" s="28"/>
      <c r="G51" s="28"/>
      <c r="H51" s="57"/>
      <c r="I51" s="28"/>
      <c r="J51" s="56"/>
      <c r="K51" s="28"/>
      <c r="L51" s="28"/>
      <c r="M51" s="28"/>
      <c r="N51" s="28"/>
      <c r="O51" s="28"/>
      <c r="P51" s="57"/>
      <c r="Q51" s="28"/>
      <c r="R51" s="25"/>
    </row>
    <row r="52" spans="2:18">
      <c r="B52" s="24"/>
      <c r="C52" s="28"/>
      <c r="D52" s="56"/>
      <c r="E52" s="28"/>
      <c r="F52" s="28"/>
      <c r="G52" s="28"/>
      <c r="H52" s="57"/>
      <c r="I52" s="28"/>
      <c r="J52" s="56"/>
      <c r="K52" s="28"/>
      <c r="L52" s="28"/>
      <c r="M52" s="28"/>
      <c r="N52" s="28"/>
      <c r="O52" s="28"/>
      <c r="P52" s="57"/>
      <c r="Q52" s="28"/>
      <c r="R52" s="25"/>
    </row>
    <row r="53" spans="2:18">
      <c r="B53" s="24"/>
      <c r="C53" s="28"/>
      <c r="D53" s="56"/>
      <c r="E53" s="28"/>
      <c r="F53" s="28"/>
      <c r="G53" s="28"/>
      <c r="H53" s="57"/>
      <c r="I53" s="28"/>
      <c r="J53" s="56"/>
      <c r="K53" s="28"/>
      <c r="L53" s="28"/>
      <c r="M53" s="28"/>
      <c r="N53" s="28"/>
      <c r="O53" s="28"/>
      <c r="P53" s="57"/>
      <c r="Q53" s="28"/>
      <c r="R53" s="25"/>
    </row>
    <row r="54" spans="2:18">
      <c r="B54" s="24"/>
      <c r="C54" s="28"/>
      <c r="D54" s="56"/>
      <c r="E54" s="28"/>
      <c r="F54" s="28"/>
      <c r="G54" s="28"/>
      <c r="H54" s="57"/>
      <c r="I54" s="28"/>
      <c r="J54" s="56"/>
      <c r="K54" s="28"/>
      <c r="L54" s="28"/>
      <c r="M54" s="28"/>
      <c r="N54" s="28"/>
      <c r="O54" s="28"/>
      <c r="P54" s="57"/>
      <c r="Q54" s="28"/>
      <c r="R54" s="25"/>
    </row>
    <row r="55" spans="2:18">
      <c r="B55" s="24"/>
      <c r="C55" s="28"/>
      <c r="D55" s="56"/>
      <c r="E55" s="28"/>
      <c r="F55" s="28"/>
      <c r="G55" s="28"/>
      <c r="H55" s="57"/>
      <c r="I55" s="28"/>
      <c r="J55" s="56"/>
      <c r="K55" s="28"/>
      <c r="L55" s="28"/>
      <c r="M55" s="28"/>
      <c r="N55" s="28"/>
      <c r="O55" s="28"/>
      <c r="P55" s="57"/>
      <c r="Q55" s="28"/>
      <c r="R55" s="25"/>
    </row>
    <row r="56" spans="2:18">
      <c r="B56" s="24"/>
      <c r="C56" s="28"/>
      <c r="D56" s="56"/>
      <c r="E56" s="28"/>
      <c r="F56" s="28"/>
      <c r="G56" s="28"/>
      <c r="H56" s="57"/>
      <c r="I56" s="28"/>
      <c r="J56" s="56"/>
      <c r="K56" s="28"/>
      <c r="L56" s="28"/>
      <c r="M56" s="28"/>
      <c r="N56" s="28"/>
      <c r="O56" s="28"/>
      <c r="P56" s="57"/>
      <c r="Q56" s="28"/>
      <c r="R56" s="25"/>
    </row>
    <row r="57" spans="2:18">
      <c r="B57" s="24"/>
      <c r="C57" s="28"/>
      <c r="D57" s="56"/>
      <c r="E57" s="28"/>
      <c r="F57" s="28"/>
      <c r="G57" s="28"/>
      <c r="H57" s="57"/>
      <c r="I57" s="28"/>
      <c r="J57" s="56"/>
      <c r="K57" s="28"/>
      <c r="L57" s="28"/>
      <c r="M57" s="28"/>
      <c r="N57" s="28"/>
      <c r="O57" s="28"/>
      <c r="P57" s="57"/>
      <c r="Q57" s="28"/>
      <c r="R57" s="25"/>
    </row>
    <row r="58" spans="2:18" s="1" customFormat="1" ht="15">
      <c r="B58" s="38"/>
      <c r="C58" s="39"/>
      <c r="D58" s="58" t="s">
        <v>62</v>
      </c>
      <c r="E58" s="59"/>
      <c r="F58" s="59"/>
      <c r="G58" s="60" t="s">
        <v>63</v>
      </c>
      <c r="H58" s="61"/>
      <c r="I58" s="39"/>
      <c r="J58" s="58" t="s">
        <v>62</v>
      </c>
      <c r="K58" s="59"/>
      <c r="L58" s="59"/>
      <c r="M58" s="59"/>
      <c r="N58" s="60" t="s">
        <v>63</v>
      </c>
      <c r="O58" s="59"/>
      <c r="P58" s="61"/>
      <c r="Q58" s="39"/>
      <c r="R58" s="40"/>
    </row>
    <row r="59" spans="2:18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5"/>
    </row>
    <row r="60" spans="2:18" s="1" customFormat="1" ht="15">
      <c r="B60" s="38"/>
      <c r="C60" s="39"/>
      <c r="D60" s="53" t="s">
        <v>64</v>
      </c>
      <c r="E60" s="54"/>
      <c r="F60" s="54"/>
      <c r="G60" s="54"/>
      <c r="H60" s="55"/>
      <c r="I60" s="39"/>
      <c r="J60" s="53" t="s">
        <v>65</v>
      </c>
      <c r="K60" s="54"/>
      <c r="L60" s="54"/>
      <c r="M60" s="54"/>
      <c r="N60" s="54"/>
      <c r="O60" s="54"/>
      <c r="P60" s="55"/>
      <c r="Q60" s="39"/>
      <c r="R60" s="40"/>
    </row>
    <row r="61" spans="2:18">
      <c r="B61" s="24"/>
      <c r="C61" s="28"/>
      <c r="D61" s="56"/>
      <c r="E61" s="28"/>
      <c r="F61" s="28"/>
      <c r="G61" s="28"/>
      <c r="H61" s="57"/>
      <c r="I61" s="28"/>
      <c r="J61" s="56"/>
      <c r="K61" s="28"/>
      <c r="L61" s="28"/>
      <c r="M61" s="28"/>
      <c r="N61" s="28"/>
      <c r="O61" s="28"/>
      <c r="P61" s="57"/>
      <c r="Q61" s="28"/>
      <c r="R61" s="25"/>
    </row>
    <row r="62" spans="2:18">
      <c r="B62" s="24"/>
      <c r="C62" s="28"/>
      <c r="D62" s="56"/>
      <c r="E62" s="28"/>
      <c r="F62" s="28"/>
      <c r="G62" s="28"/>
      <c r="H62" s="57"/>
      <c r="I62" s="28"/>
      <c r="J62" s="56"/>
      <c r="K62" s="28"/>
      <c r="L62" s="28"/>
      <c r="M62" s="28"/>
      <c r="N62" s="28"/>
      <c r="O62" s="28"/>
      <c r="P62" s="57"/>
      <c r="Q62" s="28"/>
      <c r="R62" s="25"/>
    </row>
    <row r="63" spans="2:18">
      <c r="B63" s="24"/>
      <c r="C63" s="28"/>
      <c r="D63" s="56"/>
      <c r="E63" s="28"/>
      <c r="F63" s="28"/>
      <c r="G63" s="28"/>
      <c r="H63" s="57"/>
      <c r="I63" s="28"/>
      <c r="J63" s="56"/>
      <c r="K63" s="28"/>
      <c r="L63" s="28"/>
      <c r="M63" s="28"/>
      <c r="N63" s="28"/>
      <c r="O63" s="28"/>
      <c r="P63" s="57"/>
      <c r="Q63" s="28"/>
      <c r="R63" s="25"/>
    </row>
    <row r="64" spans="2:18">
      <c r="B64" s="24"/>
      <c r="C64" s="28"/>
      <c r="D64" s="56"/>
      <c r="E64" s="28"/>
      <c r="F64" s="28"/>
      <c r="G64" s="28"/>
      <c r="H64" s="57"/>
      <c r="I64" s="28"/>
      <c r="J64" s="56"/>
      <c r="K64" s="28"/>
      <c r="L64" s="28"/>
      <c r="M64" s="28"/>
      <c r="N64" s="28"/>
      <c r="O64" s="28"/>
      <c r="P64" s="57"/>
      <c r="Q64" s="28"/>
      <c r="R64" s="25"/>
    </row>
    <row r="65" spans="2:18">
      <c r="B65" s="24"/>
      <c r="C65" s="28"/>
      <c r="D65" s="56"/>
      <c r="E65" s="28"/>
      <c r="F65" s="28"/>
      <c r="G65" s="28"/>
      <c r="H65" s="57"/>
      <c r="I65" s="28"/>
      <c r="J65" s="56"/>
      <c r="K65" s="28"/>
      <c r="L65" s="28"/>
      <c r="M65" s="28"/>
      <c r="N65" s="28"/>
      <c r="O65" s="28"/>
      <c r="P65" s="57"/>
      <c r="Q65" s="28"/>
      <c r="R65" s="25"/>
    </row>
    <row r="66" spans="2:18">
      <c r="B66" s="24"/>
      <c r="C66" s="28"/>
      <c r="D66" s="56"/>
      <c r="E66" s="28"/>
      <c r="F66" s="28"/>
      <c r="G66" s="28"/>
      <c r="H66" s="57"/>
      <c r="I66" s="28"/>
      <c r="J66" s="56"/>
      <c r="K66" s="28"/>
      <c r="L66" s="28"/>
      <c r="M66" s="28"/>
      <c r="N66" s="28"/>
      <c r="O66" s="28"/>
      <c r="P66" s="57"/>
      <c r="Q66" s="28"/>
      <c r="R66" s="25"/>
    </row>
    <row r="67" spans="2:18">
      <c r="B67" s="24"/>
      <c r="C67" s="28"/>
      <c r="D67" s="56"/>
      <c r="E67" s="28"/>
      <c r="F67" s="28"/>
      <c r="G67" s="28"/>
      <c r="H67" s="57"/>
      <c r="I67" s="28"/>
      <c r="J67" s="56"/>
      <c r="K67" s="28"/>
      <c r="L67" s="28"/>
      <c r="M67" s="28"/>
      <c r="N67" s="28"/>
      <c r="O67" s="28"/>
      <c r="P67" s="57"/>
      <c r="Q67" s="28"/>
      <c r="R67" s="25"/>
    </row>
    <row r="68" spans="2:18">
      <c r="B68" s="24"/>
      <c r="C68" s="28"/>
      <c r="D68" s="56"/>
      <c r="E68" s="28"/>
      <c r="F68" s="28"/>
      <c r="G68" s="28"/>
      <c r="H68" s="57"/>
      <c r="I68" s="28"/>
      <c r="J68" s="56"/>
      <c r="K68" s="28"/>
      <c r="L68" s="28"/>
      <c r="M68" s="28"/>
      <c r="N68" s="28"/>
      <c r="O68" s="28"/>
      <c r="P68" s="57"/>
      <c r="Q68" s="28"/>
      <c r="R68" s="25"/>
    </row>
    <row r="69" spans="2:18" s="1" customFormat="1" ht="15">
      <c r="B69" s="38"/>
      <c r="C69" s="39"/>
      <c r="D69" s="58" t="s">
        <v>62</v>
      </c>
      <c r="E69" s="59"/>
      <c r="F69" s="59"/>
      <c r="G69" s="60" t="s">
        <v>63</v>
      </c>
      <c r="H69" s="61"/>
      <c r="I69" s="39"/>
      <c r="J69" s="58" t="s">
        <v>62</v>
      </c>
      <c r="K69" s="59"/>
      <c r="L69" s="59"/>
      <c r="M69" s="59"/>
      <c r="N69" s="60" t="s">
        <v>63</v>
      </c>
      <c r="O69" s="59"/>
      <c r="P69" s="61"/>
      <c r="Q69" s="39"/>
      <c r="R69" s="40"/>
    </row>
    <row r="70" spans="2:18" s="1" customFormat="1" ht="14.45" customHeight="1"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4"/>
    </row>
    <row r="74" spans="2:18" s="1" customFormat="1" ht="6.95" customHeight="1"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7"/>
    </row>
    <row r="75" spans="2:18" s="1" customFormat="1" ht="36.950000000000003" customHeight="1">
      <c r="B75" s="38"/>
      <c r="C75" s="218" t="s">
        <v>134</v>
      </c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40"/>
    </row>
    <row r="76" spans="2:18" s="1" customFormat="1" ht="6.95" customHeigh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40"/>
    </row>
    <row r="77" spans="2:18" s="1" customFormat="1" ht="30" customHeight="1">
      <c r="B77" s="38"/>
      <c r="C77" s="32" t="s">
        <v>19</v>
      </c>
      <c r="D77" s="39"/>
      <c r="E77" s="39"/>
      <c r="F77" s="282" t="str">
        <f>F6</f>
        <v>SOU opravárenské Králíky - dokončení rekonstrukce DM</v>
      </c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39"/>
      <c r="R77" s="40"/>
    </row>
    <row r="78" spans="2:18" s="1" customFormat="1" ht="36.950000000000003" customHeight="1">
      <c r="B78" s="38"/>
      <c r="C78" s="72" t="s">
        <v>128</v>
      </c>
      <c r="D78" s="39"/>
      <c r="E78" s="39"/>
      <c r="F78" s="220" t="str">
        <f>F7</f>
        <v>E - Profese - vytápění</v>
      </c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39"/>
      <c r="R78" s="40"/>
    </row>
    <row r="79" spans="2:18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</row>
    <row r="80" spans="2:18" s="1" customFormat="1" ht="18" customHeight="1">
      <c r="B80" s="38"/>
      <c r="C80" s="32" t="s">
        <v>25</v>
      </c>
      <c r="D80" s="39"/>
      <c r="E80" s="39"/>
      <c r="F80" s="30" t="str">
        <f>F9</f>
        <v>Králíky Předměstí čp.429</v>
      </c>
      <c r="G80" s="39"/>
      <c r="H80" s="39"/>
      <c r="I80" s="39"/>
      <c r="J80" s="39"/>
      <c r="K80" s="32" t="s">
        <v>27</v>
      </c>
      <c r="L80" s="39"/>
      <c r="M80" s="284" t="str">
        <f>IF(O9="","",O9)</f>
        <v>31. 10. 2017</v>
      </c>
      <c r="N80" s="284"/>
      <c r="O80" s="284"/>
      <c r="P80" s="284"/>
      <c r="Q80" s="39"/>
      <c r="R80" s="40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5">
      <c r="B82" s="38"/>
      <c r="C82" s="32" t="s">
        <v>31</v>
      </c>
      <c r="D82" s="39"/>
      <c r="E82" s="39"/>
      <c r="F82" s="30" t="str">
        <f>E12</f>
        <v>Pardubický kraj</v>
      </c>
      <c r="G82" s="39"/>
      <c r="H82" s="39"/>
      <c r="I82" s="39"/>
      <c r="J82" s="39"/>
      <c r="K82" s="32" t="s">
        <v>39</v>
      </c>
      <c r="L82" s="39"/>
      <c r="M82" s="238" t="str">
        <f>E18</f>
        <v>M. Šrámek</v>
      </c>
      <c r="N82" s="238"/>
      <c r="O82" s="238"/>
      <c r="P82" s="238"/>
      <c r="Q82" s="238"/>
      <c r="R82" s="40"/>
    </row>
    <row r="83" spans="2:47" s="1" customFormat="1" ht="14.45" customHeight="1">
      <c r="B83" s="38"/>
      <c r="C83" s="32" t="s">
        <v>37</v>
      </c>
      <c r="D83" s="39"/>
      <c r="E83" s="39"/>
      <c r="F83" s="30" t="str">
        <f>IF(E15="","",E15)</f>
        <v>Vyplň údaj</v>
      </c>
      <c r="G83" s="39"/>
      <c r="H83" s="39"/>
      <c r="I83" s="39"/>
      <c r="J83" s="39"/>
      <c r="K83" s="32" t="s">
        <v>43</v>
      </c>
      <c r="L83" s="39"/>
      <c r="M83" s="238" t="str">
        <f>E21</f>
        <v xml:space="preserve"> </v>
      </c>
      <c r="N83" s="238"/>
      <c r="O83" s="238"/>
      <c r="P83" s="238"/>
      <c r="Q83" s="238"/>
      <c r="R83" s="40"/>
    </row>
    <row r="84" spans="2:47" s="1" customFormat="1" ht="10.3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40"/>
    </row>
    <row r="85" spans="2:47" s="1" customFormat="1" ht="29.25" customHeight="1">
      <c r="B85" s="38"/>
      <c r="C85" s="293" t="s">
        <v>135</v>
      </c>
      <c r="D85" s="294"/>
      <c r="E85" s="294"/>
      <c r="F85" s="294"/>
      <c r="G85" s="294"/>
      <c r="H85" s="117"/>
      <c r="I85" s="117"/>
      <c r="J85" s="117"/>
      <c r="K85" s="117"/>
      <c r="L85" s="117"/>
      <c r="M85" s="117"/>
      <c r="N85" s="293" t="s">
        <v>136</v>
      </c>
      <c r="O85" s="294"/>
      <c r="P85" s="294"/>
      <c r="Q85" s="294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125" t="s">
        <v>137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02">
        <f>N121</f>
        <v>0</v>
      </c>
      <c r="O87" s="291"/>
      <c r="P87" s="291"/>
      <c r="Q87" s="291"/>
      <c r="R87" s="40"/>
      <c r="AU87" s="20" t="s">
        <v>138</v>
      </c>
    </row>
    <row r="88" spans="2:47" s="6" customFormat="1" ht="24.95" customHeight="1">
      <c r="B88" s="126"/>
      <c r="C88" s="127"/>
      <c r="D88" s="128" t="s">
        <v>1363</v>
      </c>
      <c r="E88" s="127"/>
      <c r="F88" s="127"/>
      <c r="G88" s="127"/>
      <c r="H88" s="127"/>
      <c r="I88" s="127"/>
      <c r="J88" s="127"/>
      <c r="K88" s="127"/>
      <c r="L88" s="127"/>
      <c r="M88" s="127"/>
      <c r="N88" s="262">
        <f>N122</f>
        <v>0</v>
      </c>
      <c r="O88" s="290"/>
      <c r="P88" s="290"/>
      <c r="Q88" s="290"/>
      <c r="R88" s="129"/>
    </row>
    <row r="89" spans="2:47" s="6" customFormat="1" ht="24.95" customHeight="1">
      <c r="B89" s="126"/>
      <c r="C89" s="127"/>
      <c r="D89" s="128" t="s">
        <v>150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2">
        <f>N130</f>
        <v>0</v>
      </c>
      <c r="O89" s="290"/>
      <c r="P89" s="290"/>
      <c r="Q89" s="290"/>
      <c r="R89" s="129"/>
    </row>
    <row r="90" spans="2:47" s="6" customFormat="1" ht="24.95" customHeight="1">
      <c r="B90" s="126"/>
      <c r="C90" s="127"/>
      <c r="D90" s="128" t="s">
        <v>1364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62">
        <f>N131</f>
        <v>0</v>
      </c>
      <c r="O90" s="290"/>
      <c r="P90" s="290"/>
      <c r="Q90" s="290"/>
      <c r="R90" s="129"/>
    </row>
    <row r="91" spans="2:47" s="6" customFormat="1" ht="24.95" customHeight="1">
      <c r="B91" s="126"/>
      <c r="C91" s="127"/>
      <c r="D91" s="128" t="s">
        <v>1365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62">
        <f>N135</f>
        <v>0</v>
      </c>
      <c r="O91" s="290"/>
      <c r="P91" s="290"/>
      <c r="Q91" s="290"/>
      <c r="R91" s="129"/>
    </row>
    <row r="92" spans="2:47" s="6" customFormat="1" ht="24.95" customHeight="1">
      <c r="B92" s="126"/>
      <c r="C92" s="127"/>
      <c r="D92" s="128" t="s">
        <v>1366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62">
        <f>N143</f>
        <v>0</v>
      </c>
      <c r="O92" s="290"/>
      <c r="P92" s="290"/>
      <c r="Q92" s="290"/>
      <c r="R92" s="129"/>
    </row>
    <row r="93" spans="2:47" s="6" customFormat="1" ht="24.95" customHeight="1">
      <c r="B93" s="126"/>
      <c r="C93" s="127"/>
      <c r="D93" s="128" t="s">
        <v>1367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62">
        <f>N148</f>
        <v>0</v>
      </c>
      <c r="O93" s="290"/>
      <c r="P93" s="290"/>
      <c r="Q93" s="290"/>
      <c r="R93" s="129"/>
    </row>
    <row r="94" spans="2:47" s="6" customFormat="1" ht="24.95" customHeight="1">
      <c r="B94" s="126"/>
      <c r="C94" s="127"/>
      <c r="D94" s="128" t="s">
        <v>1368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62">
        <f>N157</f>
        <v>0</v>
      </c>
      <c r="O94" s="290"/>
      <c r="P94" s="290"/>
      <c r="Q94" s="290"/>
      <c r="R94" s="129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pans="2:47" s="1" customFormat="1" ht="29.25" customHeight="1">
      <c r="B96" s="38"/>
      <c r="C96" s="125" t="s">
        <v>165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91">
        <f>ROUND(N97+N98+N99+N100+N101+N102,2)</f>
        <v>0</v>
      </c>
      <c r="O96" s="292"/>
      <c r="P96" s="292"/>
      <c r="Q96" s="292"/>
      <c r="R96" s="40"/>
      <c r="T96" s="133"/>
      <c r="U96" s="134" t="s">
        <v>50</v>
      </c>
    </row>
    <row r="97" spans="2:65" s="1" customFormat="1" ht="18" customHeight="1">
      <c r="B97" s="135"/>
      <c r="C97" s="136"/>
      <c r="D97" s="206" t="s">
        <v>166</v>
      </c>
      <c r="E97" s="288"/>
      <c r="F97" s="288"/>
      <c r="G97" s="288"/>
      <c r="H97" s="288"/>
      <c r="I97" s="136"/>
      <c r="J97" s="136"/>
      <c r="K97" s="136"/>
      <c r="L97" s="136"/>
      <c r="M97" s="136"/>
      <c r="N97" s="208">
        <f>ROUND(N87*T97,2)</f>
        <v>0</v>
      </c>
      <c r="O97" s="280"/>
      <c r="P97" s="280"/>
      <c r="Q97" s="280"/>
      <c r="R97" s="138"/>
      <c r="S97" s="136"/>
      <c r="T97" s="139"/>
      <c r="U97" s="140" t="s">
        <v>51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167</v>
      </c>
      <c r="AZ97" s="141"/>
      <c r="BA97" s="141"/>
      <c r="BB97" s="141"/>
      <c r="BC97" s="141"/>
      <c r="BD97" s="141"/>
      <c r="BE97" s="143">
        <f t="shared" ref="BE97:BE102" si="0">IF(U97="základní",N97,0)</f>
        <v>0</v>
      </c>
      <c r="BF97" s="143">
        <f t="shared" ref="BF97:BF102" si="1">IF(U97="snížená",N97,0)</f>
        <v>0</v>
      </c>
      <c r="BG97" s="143">
        <f t="shared" ref="BG97:BG102" si="2">IF(U97="zákl. přenesená",N97,0)</f>
        <v>0</v>
      </c>
      <c r="BH97" s="143">
        <f t="shared" ref="BH97:BH102" si="3">IF(U97="sníž. přenesená",N97,0)</f>
        <v>0</v>
      </c>
      <c r="BI97" s="143">
        <f t="shared" ref="BI97:BI102" si="4">IF(U97="nulová",N97,0)</f>
        <v>0</v>
      </c>
      <c r="BJ97" s="142" t="s">
        <v>94</v>
      </c>
      <c r="BK97" s="141"/>
      <c r="BL97" s="141"/>
      <c r="BM97" s="141"/>
    </row>
    <row r="98" spans="2:65" s="1" customFormat="1" ht="18" customHeight="1">
      <c r="B98" s="135"/>
      <c r="C98" s="136"/>
      <c r="D98" s="206" t="s">
        <v>168</v>
      </c>
      <c r="E98" s="288"/>
      <c r="F98" s="288"/>
      <c r="G98" s="288"/>
      <c r="H98" s="288"/>
      <c r="I98" s="136"/>
      <c r="J98" s="136"/>
      <c r="K98" s="136"/>
      <c r="L98" s="136"/>
      <c r="M98" s="136"/>
      <c r="N98" s="208">
        <f>ROUND(N87*T98,2)</f>
        <v>0</v>
      </c>
      <c r="O98" s="280"/>
      <c r="P98" s="280"/>
      <c r="Q98" s="280"/>
      <c r="R98" s="138"/>
      <c r="S98" s="136"/>
      <c r="T98" s="139"/>
      <c r="U98" s="140" t="s">
        <v>51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167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94</v>
      </c>
      <c r="BK98" s="141"/>
      <c r="BL98" s="141"/>
      <c r="BM98" s="141"/>
    </row>
    <row r="99" spans="2:65" s="1" customFormat="1" ht="18" customHeight="1">
      <c r="B99" s="135"/>
      <c r="C99" s="136"/>
      <c r="D99" s="206" t="s">
        <v>169</v>
      </c>
      <c r="E99" s="288"/>
      <c r="F99" s="288"/>
      <c r="G99" s="288"/>
      <c r="H99" s="288"/>
      <c r="I99" s="136"/>
      <c r="J99" s="136"/>
      <c r="K99" s="136"/>
      <c r="L99" s="136"/>
      <c r="M99" s="136"/>
      <c r="N99" s="208">
        <f>ROUND(N87*T99,2)</f>
        <v>0</v>
      </c>
      <c r="O99" s="280"/>
      <c r="P99" s="280"/>
      <c r="Q99" s="280"/>
      <c r="R99" s="138"/>
      <c r="S99" s="136"/>
      <c r="T99" s="139"/>
      <c r="U99" s="140" t="s">
        <v>51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2" t="s">
        <v>167</v>
      </c>
      <c r="AZ99" s="141"/>
      <c r="BA99" s="141"/>
      <c r="BB99" s="141"/>
      <c r="BC99" s="141"/>
      <c r="BD99" s="141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94</v>
      </c>
      <c r="BK99" s="141"/>
      <c r="BL99" s="141"/>
      <c r="BM99" s="141"/>
    </row>
    <row r="100" spans="2:65" s="1" customFormat="1" ht="18" customHeight="1">
      <c r="B100" s="135"/>
      <c r="C100" s="136"/>
      <c r="D100" s="206" t="s">
        <v>170</v>
      </c>
      <c r="E100" s="288"/>
      <c r="F100" s="288"/>
      <c r="G100" s="288"/>
      <c r="H100" s="288"/>
      <c r="I100" s="136"/>
      <c r="J100" s="136"/>
      <c r="K100" s="136"/>
      <c r="L100" s="136"/>
      <c r="M100" s="136"/>
      <c r="N100" s="208">
        <f>ROUND(N87*T100,2)</f>
        <v>0</v>
      </c>
      <c r="O100" s="280"/>
      <c r="P100" s="280"/>
      <c r="Q100" s="280"/>
      <c r="R100" s="138"/>
      <c r="S100" s="136"/>
      <c r="T100" s="139"/>
      <c r="U100" s="140" t="s">
        <v>51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167</v>
      </c>
      <c r="AZ100" s="141"/>
      <c r="BA100" s="141"/>
      <c r="BB100" s="141"/>
      <c r="BC100" s="141"/>
      <c r="BD100" s="141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94</v>
      </c>
      <c r="BK100" s="141"/>
      <c r="BL100" s="141"/>
      <c r="BM100" s="141"/>
    </row>
    <row r="101" spans="2:65" s="1" customFormat="1" ht="18" customHeight="1">
      <c r="B101" s="135"/>
      <c r="C101" s="136"/>
      <c r="D101" s="206" t="s">
        <v>171</v>
      </c>
      <c r="E101" s="288"/>
      <c r="F101" s="288"/>
      <c r="G101" s="288"/>
      <c r="H101" s="288"/>
      <c r="I101" s="136"/>
      <c r="J101" s="136"/>
      <c r="K101" s="136"/>
      <c r="L101" s="136"/>
      <c r="M101" s="136"/>
      <c r="N101" s="208">
        <f>ROUND(N87*T101,2)</f>
        <v>0</v>
      </c>
      <c r="O101" s="280"/>
      <c r="P101" s="280"/>
      <c r="Q101" s="280"/>
      <c r="R101" s="138"/>
      <c r="S101" s="136"/>
      <c r="T101" s="139"/>
      <c r="U101" s="140" t="s">
        <v>51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167</v>
      </c>
      <c r="AZ101" s="141"/>
      <c r="BA101" s="141"/>
      <c r="BB101" s="141"/>
      <c r="BC101" s="141"/>
      <c r="BD101" s="141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94</v>
      </c>
      <c r="BK101" s="141"/>
      <c r="BL101" s="141"/>
      <c r="BM101" s="141"/>
    </row>
    <row r="102" spans="2:65" s="1" customFormat="1" ht="18" customHeight="1">
      <c r="B102" s="135"/>
      <c r="C102" s="136"/>
      <c r="D102" s="137" t="s">
        <v>172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208">
        <f>ROUND(N87*T102,2)</f>
        <v>0</v>
      </c>
      <c r="O102" s="280"/>
      <c r="P102" s="280"/>
      <c r="Q102" s="280"/>
      <c r="R102" s="138"/>
      <c r="S102" s="136"/>
      <c r="T102" s="144"/>
      <c r="U102" s="145" t="s">
        <v>51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173</v>
      </c>
      <c r="AZ102" s="141"/>
      <c r="BA102" s="141"/>
      <c r="BB102" s="141"/>
      <c r="BC102" s="141"/>
      <c r="BD102" s="141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94</v>
      </c>
      <c r="BK102" s="141"/>
      <c r="BL102" s="141"/>
      <c r="BM102" s="141"/>
    </row>
    <row r="103" spans="2:65" s="1" customForma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pans="2:65" s="1" customFormat="1" ht="29.25" customHeight="1">
      <c r="B104" s="38"/>
      <c r="C104" s="116" t="s">
        <v>120</v>
      </c>
      <c r="D104" s="117"/>
      <c r="E104" s="117"/>
      <c r="F104" s="117"/>
      <c r="G104" s="117"/>
      <c r="H104" s="117"/>
      <c r="I104" s="117"/>
      <c r="J104" s="117"/>
      <c r="K104" s="117"/>
      <c r="L104" s="203">
        <f>ROUND(SUM(N87+N96),2)</f>
        <v>0</v>
      </c>
      <c r="M104" s="203"/>
      <c r="N104" s="203"/>
      <c r="O104" s="203"/>
      <c r="P104" s="203"/>
      <c r="Q104" s="203"/>
      <c r="R104" s="40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18" t="s">
        <v>174</v>
      </c>
      <c r="D110" s="281"/>
      <c r="E110" s="281"/>
      <c r="F110" s="281"/>
      <c r="G110" s="281"/>
      <c r="H110" s="281"/>
      <c r="I110" s="281"/>
      <c r="J110" s="281"/>
      <c r="K110" s="281"/>
      <c r="L110" s="281"/>
      <c r="M110" s="281"/>
      <c r="N110" s="281"/>
      <c r="O110" s="281"/>
      <c r="P110" s="281"/>
      <c r="Q110" s="281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2" t="s">
        <v>19</v>
      </c>
      <c r="D112" s="39"/>
      <c r="E112" s="39"/>
      <c r="F112" s="282" t="str">
        <f>F6</f>
        <v>SOU opravárenské Králíky - dokončení rekonstrukce DM</v>
      </c>
      <c r="G112" s="283"/>
      <c r="H112" s="283"/>
      <c r="I112" s="283"/>
      <c r="J112" s="283"/>
      <c r="K112" s="283"/>
      <c r="L112" s="283"/>
      <c r="M112" s="283"/>
      <c r="N112" s="283"/>
      <c r="O112" s="283"/>
      <c r="P112" s="283"/>
      <c r="Q112" s="39"/>
      <c r="R112" s="40"/>
    </row>
    <row r="113" spans="2:65" s="1" customFormat="1" ht="36.950000000000003" customHeight="1">
      <c r="B113" s="38"/>
      <c r="C113" s="72" t="s">
        <v>128</v>
      </c>
      <c r="D113" s="39"/>
      <c r="E113" s="39"/>
      <c r="F113" s="220" t="str">
        <f>F7</f>
        <v>E - Profese - vytápění</v>
      </c>
      <c r="G113" s="281"/>
      <c r="H113" s="281"/>
      <c r="I113" s="281"/>
      <c r="J113" s="281"/>
      <c r="K113" s="281"/>
      <c r="L113" s="281"/>
      <c r="M113" s="281"/>
      <c r="N113" s="281"/>
      <c r="O113" s="281"/>
      <c r="P113" s="281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2" t="s">
        <v>25</v>
      </c>
      <c r="D115" s="39"/>
      <c r="E115" s="39"/>
      <c r="F115" s="30" t="str">
        <f>F9</f>
        <v>Králíky Předměstí čp.429</v>
      </c>
      <c r="G115" s="39"/>
      <c r="H115" s="39"/>
      <c r="I115" s="39"/>
      <c r="J115" s="39"/>
      <c r="K115" s="32" t="s">
        <v>27</v>
      </c>
      <c r="L115" s="39"/>
      <c r="M115" s="284" t="str">
        <f>IF(O9="","",O9)</f>
        <v>31. 10. 2017</v>
      </c>
      <c r="N115" s="284"/>
      <c r="O115" s="284"/>
      <c r="P115" s="284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 ht="15">
      <c r="B117" s="38"/>
      <c r="C117" s="32" t="s">
        <v>31</v>
      </c>
      <c r="D117" s="39"/>
      <c r="E117" s="39"/>
      <c r="F117" s="30" t="str">
        <f>E12</f>
        <v>Pardubický kraj</v>
      </c>
      <c r="G117" s="39"/>
      <c r="H117" s="39"/>
      <c r="I117" s="39"/>
      <c r="J117" s="39"/>
      <c r="K117" s="32" t="s">
        <v>39</v>
      </c>
      <c r="L117" s="39"/>
      <c r="M117" s="238" t="str">
        <f>E18</f>
        <v>M. Šrámek</v>
      </c>
      <c r="N117" s="238"/>
      <c r="O117" s="238"/>
      <c r="P117" s="238"/>
      <c r="Q117" s="238"/>
      <c r="R117" s="40"/>
    </row>
    <row r="118" spans="2:65" s="1" customFormat="1" ht="14.45" customHeight="1">
      <c r="B118" s="38"/>
      <c r="C118" s="32" t="s">
        <v>37</v>
      </c>
      <c r="D118" s="39"/>
      <c r="E118" s="39"/>
      <c r="F118" s="30" t="str">
        <f>IF(E15="","",E15)</f>
        <v>Vyplň údaj</v>
      </c>
      <c r="G118" s="39"/>
      <c r="H118" s="39"/>
      <c r="I118" s="39"/>
      <c r="J118" s="39"/>
      <c r="K118" s="32" t="s">
        <v>43</v>
      </c>
      <c r="L118" s="39"/>
      <c r="M118" s="238" t="str">
        <f>E21</f>
        <v xml:space="preserve"> </v>
      </c>
      <c r="N118" s="238"/>
      <c r="O118" s="238"/>
      <c r="P118" s="238"/>
      <c r="Q118" s="238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46"/>
      <c r="C120" s="147" t="s">
        <v>175</v>
      </c>
      <c r="D120" s="148" t="s">
        <v>176</v>
      </c>
      <c r="E120" s="148" t="s">
        <v>68</v>
      </c>
      <c r="F120" s="285" t="s">
        <v>177</v>
      </c>
      <c r="G120" s="285"/>
      <c r="H120" s="285"/>
      <c r="I120" s="285"/>
      <c r="J120" s="148" t="s">
        <v>178</v>
      </c>
      <c r="K120" s="148" t="s">
        <v>179</v>
      </c>
      <c r="L120" s="286" t="s">
        <v>180</v>
      </c>
      <c r="M120" s="286"/>
      <c r="N120" s="285" t="s">
        <v>136</v>
      </c>
      <c r="O120" s="285"/>
      <c r="P120" s="285"/>
      <c r="Q120" s="287"/>
      <c r="R120" s="149"/>
      <c r="T120" s="79" t="s">
        <v>181</v>
      </c>
      <c r="U120" s="80" t="s">
        <v>50</v>
      </c>
      <c r="V120" s="80" t="s">
        <v>182</v>
      </c>
      <c r="W120" s="80" t="s">
        <v>183</v>
      </c>
      <c r="X120" s="80" t="s">
        <v>184</v>
      </c>
      <c r="Y120" s="80" t="s">
        <v>185</v>
      </c>
      <c r="Z120" s="80" t="s">
        <v>186</v>
      </c>
      <c r="AA120" s="81" t="s">
        <v>187</v>
      </c>
    </row>
    <row r="121" spans="2:65" s="1" customFormat="1" ht="29.25" customHeight="1">
      <c r="B121" s="38"/>
      <c r="C121" s="83" t="s">
        <v>133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259">
        <f>BK121</f>
        <v>0</v>
      </c>
      <c r="O121" s="260"/>
      <c r="P121" s="260"/>
      <c r="Q121" s="260"/>
      <c r="R121" s="40"/>
      <c r="T121" s="82"/>
      <c r="U121" s="54"/>
      <c r="V121" s="54"/>
      <c r="W121" s="150">
        <f>W122+W130+W131+W135+W143+W148+W157+W165</f>
        <v>0</v>
      </c>
      <c r="X121" s="54"/>
      <c r="Y121" s="150">
        <f>Y122+Y130+Y131+Y135+Y143+Y148+Y157+Y165</f>
        <v>0.64361000000000002</v>
      </c>
      <c r="Z121" s="54"/>
      <c r="AA121" s="151">
        <f>AA122+AA130+AA131+AA135+AA143+AA148+AA157+AA165</f>
        <v>0</v>
      </c>
      <c r="AT121" s="20" t="s">
        <v>85</v>
      </c>
      <c r="AU121" s="20" t="s">
        <v>138</v>
      </c>
      <c r="BK121" s="152">
        <f>BK122+BK130+BK131+BK135+BK143+BK148+BK157+BK165</f>
        <v>0</v>
      </c>
    </row>
    <row r="122" spans="2:65" s="9" customFormat="1" ht="37.35" customHeight="1">
      <c r="B122" s="153"/>
      <c r="C122" s="154"/>
      <c r="D122" s="155" t="s">
        <v>1363</v>
      </c>
      <c r="E122" s="155"/>
      <c r="F122" s="155"/>
      <c r="G122" s="155"/>
      <c r="H122" s="155"/>
      <c r="I122" s="155"/>
      <c r="J122" s="155"/>
      <c r="K122" s="155"/>
      <c r="L122" s="155"/>
      <c r="M122" s="155"/>
      <c r="N122" s="254">
        <f>BK122</f>
        <v>0</v>
      </c>
      <c r="O122" s="255"/>
      <c r="P122" s="255"/>
      <c r="Q122" s="255"/>
      <c r="R122" s="156"/>
      <c r="T122" s="157"/>
      <c r="U122" s="154"/>
      <c r="V122" s="154"/>
      <c r="W122" s="158">
        <f>SUM(W123:W129)</f>
        <v>0</v>
      </c>
      <c r="X122" s="154"/>
      <c r="Y122" s="158">
        <f>SUM(Y123:Y129)</f>
        <v>4.1400000000000005E-3</v>
      </c>
      <c r="Z122" s="154"/>
      <c r="AA122" s="159">
        <f>SUM(AA123:AA129)</f>
        <v>0</v>
      </c>
      <c r="AR122" s="160" t="s">
        <v>94</v>
      </c>
      <c r="AT122" s="161" t="s">
        <v>85</v>
      </c>
      <c r="AU122" s="161" t="s">
        <v>86</v>
      </c>
      <c r="AY122" s="160" t="s">
        <v>188</v>
      </c>
      <c r="BK122" s="162">
        <f>SUM(BK123:BK129)</f>
        <v>0</v>
      </c>
    </row>
    <row r="123" spans="2:65" s="1" customFormat="1" ht="31.5" customHeight="1">
      <c r="B123" s="135"/>
      <c r="C123" s="164" t="s">
        <v>94</v>
      </c>
      <c r="D123" s="164" t="s">
        <v>189</v>
      </c>
      <c r="E123" s="165" t="s">
        <v>1369</v>
      </c>
      <c r="F123" s="256" t="s">
        <v>1370</v>
      </c>
      <c r="G123" s="256"/>
      <c r="H123" s="256"/>
      <c r="I123" s="256"/>
      <c r="J123" s="166" t="s">
        <v>236</v>
      </c>
      <c r="K123" s="167">
        <v>2</v>
      </c>
      <c r="L123" s="257">
        <v>0</v>
      </c>
      <c r="M123" s="257"/>
      <c r="N123" s="258">
        <f t="shared" ref="N123:N129" si="5">ROUND(L123*K123,2)</f>
        <v>0</v>
      </c>
      <c r="O123" s="258"/>
      <c r="P123" s="258"/>
      <c r="Q123" s="258"/>
      <c r="R123" s="138"/>
      <c r="T123" s="168" t="s">
        <v>5</v>
      </c>
      <c r="U123" s="47" t="s">
        <v>51</v>
      </c>
      <c r="V123" s="39"/>
      <c r="W123" s="169">
        <f t="shared" ref="W123:W129" si="6">V123*K123</f>
        <v>0</v>
      </c>
      <c r="X123" s="169">
        <v>3.0000000000000001E-5</v>
      </c>
      <c r="Y123" s="169">
        <f t="shared" ref="Y123:Y129" si="7">X123*K123</f>
        <v>6.0000000000000002E-5</v>
      </c>
      <c r="Z123" s="169">
        <v>0</v>
      </c>
      <c r="AA123" s="170">
        <f t="shared" ref="AA123:AA129" si="8">Z123*K123</f>
        <v>0</v>
      </c>
      <c r="AR123" s="20" t="s">
        <v>193</v>
      </c>
      <c r="AT123" s="20" t="s">
        <v>189</v>
      </c>
      <c r="AU123" s="20" t="s">
        <v>94</v>
      </c>
      <c r="AY123" s="20" t="s">
        <v>188</v>
      </c>
      <c r="BE123" s="109">
        <f t="shared" ref="BE123:BE129" si="9">IF(U123="základní",N123,0)</f>
        <v>0</v>
      </c>
      <c r="BF123" s="109">
        <f t="shared" ref="BF123:BF129" si="10">IF(U123="snížená",N123,0)</f>
        <v>0</v>
      </c>
      <c r="BG123" s="109">
        <f t="shared" ref="BG123:BG129" si="11">IF(U123="zákl. přenesená",N123,0)</f>
        <v>0</v>
      </c>
      <c r="BH123" s="109">
        <f t="shared" ref="BH123:BH129" si="12">IF(U123="sníž. přenesená",N123,0)</f>
        <v>0</v>
      </c>
      <c r="BI123" s="109">
        <f t="shared" ref="BI123:BI129" si="13">IF(U123="nulová",N123,0)</f>
        <v>0</v>
      </c>
      <c r="BJ123" s="20" t="s">
        <v>94</v>
      </c>
      <c r="BK123" s="109">
        <f t="shared" ref="BK123:BK129" si="14">ROUND(L123*K123,2)</f>
        <v>0</v>
      </c>
      <c r="BL123" s="20" t="s">
        <v>193</v>
      </c>
      <c r="BM123" s="20" t="s">
        <v>126</v>
      </c>
    </row>
    <row r="124" spans="2:65" s="1" customFormat="1" ht="22.5" customHeight="1">
      <c r="B124" s="135"/>
      <c r="C124" s="164" t="s">
        <v>126</v>
      </c>
      <c r="D124" s="164" t="s">
        <v>189</v>
      </c>
      <c r="E124" s="165" t="s">
        <v>1371</v>
      </c>
      <c r="F124" s="256" t="s">
        <v>1372</v>
      </c>
      <c r="G124" s="256"/>
      <c r="H124" s="256"/>
      <c r="I124" s="256"/>
      <c r="J124" s="166" t="s">
        <v>236</v>
      </c>
      <c r="K124" s="167">
        <v>6</v>
      </c>
      <c r="L124" s="257">
        <v>0</v>
      </c>
      <c r="M124" s="257"/>
      <c r="N124" s="258">
        <f t="shared" si="5"/>
        <v>0</v>
      </c>
      <c r="O124" s="258"/>
      <c r="P124" s="258"/>
      <c r="Q124" s="258"/>
      <c r="R124" s="138"/>
      <c r="T124" s="168" t="s">
        <v>5</v>
      </c>
      <c r="U124" s="47" t="s">
        <v>51</v>
      </c>
      <c r="V124" s="39"/>
      <c r="W124" s="169">
        <f t="shared" si="6"/>
        <v>0</v>
      </c>
      <c r="X124" s="169">
        <v>3.0000000000000001E-5</v>
      </c>
      <c r="Y124" s="169">
        <f t="shared" si="7"/>
        <v>1.8000000000000001E-4</v>
      </c>
      <c r="Z124" s="169">
        <v>0</v>
      </c>
      <c r="AA124" s="170">
        <f t="shared" si="8"/>
        <v>0</v>
      </c>
      <c r="AR124" s="20" t="s">
        <v>193</v>
      </c>
      <c r="AT124" s="20" t="s">
        <v>189</v>
      </c>
      <c r="AU124" s="20" t="s">
        <v>94</v>
      </c>
      <c r="AY124" s="20" t="s">
        <v>188</v>
      </c>
      <c r="BE124" s="109">
        <f t="shared" si="9"/>
        <v>0</v>
      </c>
      <c r="BF124" s="109">
        <f t="shared" si="10"/>
        <v>0</v>
      </c>
      <c r="BG124" s="109">
        <f t="shared" si="11"/>
        <v>0</v>
      </c>
      <c r="BH124" s="109">
        <f t="shared" si="12"/>
        <v>0</v>
      </c>
      <c r="BI124" s="109">
        <f t="shared" si="13"/>
        <v>0</v>
      </c>
      <c r="BJ124" s="20" t="s">
        <v>94</v>
      </c>
      <c r="BK124" s="109">
        <f t="shared" si="14"/>
        <v>0</v>
      </c>
      <c r="BL124" s="20" t="s">
        <v>193</v>
      </c>
      <c r="BM124" s="20" t="s">
        <v>193</v>
      </c>
    </row>
    <row r="125" spans="2:65" s="1" customFormat="1" ht="22.5" customHeight="1">
      <c r="B125" s="135"/>
      <c r="C125" s="164" t="s">
        <v>201</v>
      </c>
      <c r="D125" s="164" t="s">
        <v>189</v>
      </c>
      <c r="E125" s="165" t="s">
        <v>1373</v>
      </c>
      <c r="F125" s="256" t="s">
        <v>1374</v>
      </c>
      <c r="G125" s="256"/>
      <c r="H125" s="256"/>
      <c r="I125" s="256"/>
      <c r="J125" s="166" t="s">
        <v>1375</v>
      </c>
      <c r="K125" s="167">
        <v>11</v>
      </c>
      <c r="L125" s="257">
        <v>0</v>
      </c>
      <c r="M125" s="257"/>
      <c r="N125" s="258">
        <f t="shared" si="5"/>
        <v>0</v>
      </c>
      <c r="O125" s="258"/>
      <c r="P125" s="258"/>
      <c r="Q125" s="258"/>
      <c r="R125" s="138"/>
      <c r="T125" s="168" t="s">
        <v>5</v>
      </c>
      <c r="U125" s="47" t="s">
        <v>51</v>
      </c>
      <c r="V125" s="39"/>
      <c r="W125" s="169">
        <f t="shared" si="6"/>
        <v>0</v>
      </c>
      <c r="X125" s="169">
        <v>2.0000000000000001E-4</v>
      </c>
      <c r="Y125" s="169">
        <f t="shared" si="7"/>
        <v>2.2000000000000001E-3</v>
      </c>
      <c r="Z125" s="169">
        <v>0</v>
      </c>
      <c r="AA125" s="170">
        <f t="shared" si="8"/>
        <v>0</v>
      </c>
      <c r="AR125" s="20" t="s">
        <v>193</v>
      </c>
      <c r="AT125" s="20" t="s">
        <v>189</v>
      </c>
      <c r="AU125" s="20" t="s">
        <v>94</v>
      </c>
      <c r="AY125" s="20" t="s">
        <v>188</v>
      </c>
      <c r="BE125" s="109">
        <f t="shared" si="9"/>
        <v>0</v>
      </c>
      <c r="BF125" s="109">
        <f t="shared" si="10"/>
        <v>0</v>
      </c>
      <c r="BG125" s="109">
        <f t="shared" si="11"/>
        <v>0</v>
      </c>
      <c r="BH125" s="109">
        <f t="shared" si="12"/>
        <v>0</v>
      </c>
      <c r="BI125" s="109">
        <f t="shared" si="13"/>
        <v>0</v>
      </c>
      <c r="BJ125" s="20" t="s">
        <v>94</v>
      </c>
      <c r="BK125" s="109">
        <f t="shared" si="14"/>
        <v>0</v>
      </c>
      <c r="BL125" s="20" t="s">
        <v>193</v>
      </c>
      <c r="BM125" s="20" t="s">
        <v>217</v>
      </c>
    </row>
    <row r="126" spans="2:65" s="1" customFormat="1" ht="31.5" customHeight="1">
      <c r="B126" s="135"/>
      <c r="C126" s="164" t="s">
        <v>193</v>
      </c>
      <c r="D126" s="164" t="s">
        <v>189</v>
      </c>
      <c r="E126" s="165" t="s">
        <v>1376</v>
      </c>
      <c r="F126" s="256" t="s">
        <v>1377</v>
      </c>
      <c r="G126" s="256"/>
      <c r="H126" s="256"/>
      <c r="I126" s="256"/>
      <c r="J126" s="166" t="s">
        <v>236</v>
      </c>
      <c r="K126" s="167">
        <v>11</v>
      </c>
      <c r="L126" s="257">
        <v>0</v>
      </c>
      <c r="M126" s="257"/>
      <c r="N126" s="258">
        <f t="shared" si="5"/>
        <v>0</v>
      </c>
      <c r="O126" s="258"/>
      <c r="P126" s="258"/>
      <c r="Q126" s="258"/>
      <c r="R126" s="138"/>
      <c r="T126" s="168" t="s">
        <v>5</v>
      </c>
      <c r="U126" s="47" t="s">
        <v>51</v>
      </c>
      <c r="V126" s="39"/>
      <c r="W126" s="169">
        <f t="shared" si="6"/>
        <v>0</v>
      </c>
      <c r="X126" s="169">
        <v>0</v>
      </c>
      <c r="Y126" s="169">
        <f t="shared" si="7"/>
        <v>0</v>
      </c>
      <c r="Z126" s="169">
        <v>0</v>
      </c>
      <c r="AA126" s="170">
        <f t="shared" si="8"/>
        <v>0</v>
      </c>
      <c r="AR126" s="20" t="s">
        <v>193</v>
      </c>
      <c r="AT126" s="20" t="s">
        <v>189</v>
      </c>
      <c r="AU126" s="20" t="s">
        <v>94</v>
      </c>
      <c r="AY126" s="20" t="s">
        <v>188</v>
      </c>
      <c r="BE126" s="109">
        <f t="shared" si="9"/>
        <v>0</v>
      </c>
      <c r="BF126" s="109">
        <f t="shared" si="10"/>
        <v>0</v>
      </c>
      <c r="BG126" s="109">
        <f t="shared" si="11"/>
        <v>0</v>
      </c>
      <c r="BH126" s="109">
        <f t="shared" si="12"/>
        <v>0</v>
      </c>
      <c r="BI126" s="109">
        <f t="shared" si="13"/>
        <v>0</v>
      </c>
      <c r="BJ126" s="20" t="s">
        <v>94</v>
      </c>
      <c r="BK126" s="109">
        <f t="shared" si="14"/>
        <v>0</v>
      </c>
      <c r="BL126" s="20" t="s">
        <v>193</v>
      </c>
      <c r="BM126" s="20" t="s">
        <v>227</v>
      </c>
    </row>
    <row r="127" spans="2:65" s="1" customFormat="1" ht="22.5" customHeight="1">
      <c r="B127" s="135"/>
      <c r="C127" s="164" t="s">
        <v>212</v>
      </c>
      <c r="D127" s="164" t="s">
        <v>189</v>
      </c>
      <c r="E127" s="165" t="s">
        <v>1378</v>
      </c>
      <c r="F127" s="256" t="s">
        <v>1379</v>
      </c>
      <c r="G127" s="256"/>
      <c r="H127" s="256"/>
      <c r="I127" s="256"/>
      <c r="J127" s="166" t="s">
        <v>236</v>
      </c>
      <c r="K127" s="167">
        <v>1</v>
      </c>
      <c r="L127" s="257">
        <v>0</v>
      </c>
      <c r="M127" s="257"/>
      <c r="N127" s="258">
        <f t="shared" si="5"/>
        <v>0</v>
      </c>
      <c r="O127" s="258"/>
      <c r="P127" s="258"/>
      <c r="Q127" s="258"/>
      <c r="R127" s="138"/>
      <c r="T127" s="168" t="s">
        <v>5</v>
      </c>
      <c r="U127" s="47" t="s">
        <v>51</v>
      </c>
      <c r="V127" s="39"/>
      <c r="W127" s="169">
        <f t="shared" si="6"/>
        <v>0</v>
      </c>
      <c r="X127" s="169">
        <v>0</v>
      </c>
      <c r="Y127" s="169">
        <f t="shared" si="7"/>
        <v>0</v>
      </c>
      <c r="Z127" s="169">
        <v>0</v>
      </c>
      <c r="AA127" s="170">
        <f t="shared" si="8"/>
        <v>0</v>
      </c>
      <c r="AR127" s="20" t="s">
        <v>193</v>
      </c>
      <c r="AT127" s="20" t="s">
        <v>189</v>
      </c>
      <c r="AU127" s="20" t="s">
        <v>94</v>
      </c>
      <c r="AY127" s="20" t="s">
        <v>188</v>
      </c>
      <c r="BE127" s="109">
        <f t="shared" si="9"/>
        <v>0</v>
      </c>
      <c r="BF127" s="109">
        <f t="shared" si="10"/>
        <v>0</v>
      </c>
      <c r="BG127" s="109">
        <f t="shared" si="11"/>
        <v>0</v>
      </c>
      <c r="BH127" s="109">
        <f t="shared" si="12"/>
        <v>0</v>
      </c>
      <c r="BI127" s="109">
        <f t="shared" si="13"/>
        <v>0</v>
      </c>
      <c r="BJ127" s="20" t="s">
        <v>94</v>
      </c>
      <c r="BK127" s="109">
        <f t="shared" si="14"/>
        <v>0</v>
      </c>
      <c r="BL127" s="20" t="s">
        <v>193</v>
      </c>
      <c r="BM127" s="20" t="s">
        <v>238</v>
      </c>
    </row>
    <row r="128" spans="2:65" s="1" customFormat="1" ht="22.5" customHeight="1">
      <c r="B128" s="135"/>
      <c r="C128" s="164" t="s">
        <v>217</v>
      </c>
      <c r="D128" s="164" t="s">
        <v>189</v>
      </c>
      <c r="E128" s="165" t="s">
        <v>1380</v>
      </c>
      <c r="F128" s="256" t="s">
        <v>1381</v>
      </c>
      <c r="G128" s="256"/>
      <c r="H128" s="256"/>
      <c r="I128" s="256"/>
      <c r="J128" s="166" t="s">
        <v>236</v>
      </c>
      <c r="K128" s="167">
        <v>5</v>
      </c>
      <c r="L128" s="257">
        <v>0</v>
      </c>
      <c r="M128" s="257"/>
      <c r="N128" s="258">
        <f t="shared" si="5"/>
        <v>0</v>
      </c>
      <c r="O128" s="258"/>
      <c r="P128" s="258"/>
      <c r="Q128" s="258"/>
      <c r="R128" s="138"/>
      <c r="T128" s="168" t="s">
        <v>5</v>
      </c>
      <c r="U128" s="47" t="s">
        <v>51</v>
      </c>
      <c r="V128" s="39"/>
      <c r="W128" s="169">
        <f t="shared" si="6"/>
        <v>0</v>
      </c>
      <c r="X128" s="169">
        <v>3.4000000000000002E-4</v>
      </c>
      <c r="Y128" s="169">
        <f t="shared" si="7"/>
        <v>1.7000000000000001E-3</v>
      </c>
      <c r="Z128" s="169">
        <v>0</v>
      </c>
      <c r="AA128" s="170">
        <f t="shared" si="8"/>
        <v>0</v>
      </c>
      <c r="AR128" s="20" t="s">
        <v>193</v>
      </c>
      <c r="AT128" s="20" t="s">
        <v>189</v>
      </c>
      <c r="AU128" s="20" t="s">
        <v>94</v>
      </c>
      <c r="AY128" s="20" t="s">
        <v>188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20" t="s">
        <v>94</v>
      </c>
      <c r="BK128" s="109">
        <f t="shared" si="14"/>
        <v>0</v>
      </c>
      <c r="BL128" s="20" t="s">
        <v>193</v>
      </c>
      <c r="BM128" s="20" t="s">
        <v>247</v>
      </c>
    </row>
    <row r="129" spans="2:65" s="1" customFormat="1" ht="22.5" customHeight="1">
      <c r="B129" s="135"/>
      <c r="C129" s="164" t="s">
        <v>223</v>
      </c>
      <c r="D129" s="164" t="s">
        <v>189</v>
      </c>
      <c r="E129" s="165" t="s">
        <v>1382</v>
      </c>
      <c r="F129" s="256" t="s">
        <v>1383</v>
      </c>
      <c r="G129" s="256"/>
      <c r="H129" s="256"/>
      <c r="I129" s="256"/>
      <c r="J129" s="166" t="s">
        <v>208</v>
      </c>
      <c r="K129" s="167">
        <v>4.0000000000000001E-3</v>
      </c>
      <c r="L129" s="257">
        <v>0</v>
      </c>
      <c r="M129" s="257"/>
      <c r="N129" s="258">
        <f t="shared" si="5"/>
        <v>0</v>
      </c>
      <c r="O129" s="258"/>
      <c r="P129" s="258"/>
      <c r="Q129" s="258"/>
      <c r="R129" s="138"/>
      <c r="T129" s="168" t="s">
        <v>5</v>
      </c>
      <c r="U129" s="47" t="s">
        <v>51</v>
      </c>
      <c r="V129" s="39"/>
      <c r="W129" s="169">
        <f t="shared" si="6"/>
        <v>0</v>
      </c>
      <c r="X129" s="169">
        <v>0</v>
      </c>
      <c r="Y129" s="169">
        <f t="shared" si="7"/>
        <v>0</v>
      </c>
      <c r="Z129" s="169">
        <v>0</v>
      </c>
      <c r="AA129" s="170">
        <f t="shared" si="8"/>
        <v>0</v>
      </c>
      <c r="AR129" s="20" t="s">
        <v>193</v>
      </c>
      <c r="AT129" s="20" t="s">
        <v>189</v>
      </c>
      <c r="AU129" s="20" t="s">
        <v>94</v>
      </c>
      <c r="AY129" s="20" t="s">
        <v>188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20" t="s">
        <v>94</v>
      </c>
      <c r="BK129" s="109">
        <f t="shared" si="14"/>
        <v>0</v>
      </c>
      <c r="BL129" s="20" t="s">
        <v>193</v>
      </c>
      <c r="BM129" s="20" t="s">
        <v>257</v>
      </c>
    </row>
    <row r="130" spans="2:65" s="9" customFormat="1" ht="37.35" customHeight="1">
      <c r="B130" s="153"/>
      <c r="C130" s="154"/>
      <c r="D130" s="155" t="s">
        <v>150</v>
      </c>
      <c r="E130" s="155"/>
      <c r="F130" s="155"/>
      <c r="G130" s="155"/>
      <c r="H130" s="155"/>
      <c r="I130" s="155"/>
      <c r="J130" s="155"/>
      <c r="K130" s="155"/>
      <c r="L130" s="155"/>
      <c r="M130" s="155"/>
      <c r="N130" s="247">
        <f>BK130</f>
        <v>0</v>
      </c>
      <c r="O130" s="248"/>
      <c r="P130" s="248"/>
      <c r="Q130" s="248"/>
      <c r="R130" s="156"/>
      <c r="T130" s="157"/>
      <c r="U130" s="154"/>
      <c r="V130" s="154"/>
      <c r="W130" s="158">
        <v>0</v>
      </c>
      <c r="X130" s="154"/>
      <c r="Y130" s="158">
        <v>0</v>
      </c>
      <c r="Z130" s="154"/>
      <c r="AA130" s="159">
        <v>0</v>
      </c>
      <c r="AR130" s="160" t="s">
        <v>94</v>
      </c>
      <c r="AT130" s="161" t="s">
        <v>85</v>
      </c>
      <c r="AU130" s="161" t="s">
        <v>86</v>
      </c>
      <c r="AY130" s="160" t="s">
        <v>188</v>
      </c>
      <c r="BK130" s="162">
        <v>0</v>
      </c>
    </row>
    <row r="131" spans="2:65" s="9" customFormat="1" ht="24.95" customHeight="1">
      <c r="B131" s="153"/>
      <c r="C131" s="154"/>
      <c r="D131" s="155" t="s">
        <v>1364</v>
      </c>
      <c r="E131" s="155"/>
      <c r="F131" s="155"/>
      <c r="G131" s="155"/>
      <c r="H131" s="155"/>
      <c r="I131" s="155"/>
      <c r="J131" s="155"/>
      <c r="K131" s="155"/>
      <c r="L131" s="155"/>
      <c r="M131" s="155"/>
      <c r="N131" s="254">
        <f>BK131</f>
        <v>0</v>
      </c>
      <c r="O131" s="255"/>
      <c r="P131" s="255"/>
      <c r="Q131" s="255"/>
      <c r="R131" s="156"/>
      <c r="T131" s="157"/>
      <c r="U131" s="154"/>
      <c r="V131" s="154"/>
      <c r="W131" s="158">
        <f>SUM(W132:W134)</f>
        <v>0</v>
      </c>
      <c r="X131" s="154"/>
      <c r="Y131" s="158">
        <f>SUM(Y132:Y134)</f>
        <v>3.1200000000000004E-3</v>
      </c>
      <c r="Z131" s="154"/>
      <c r="AA131" s="159">
        <f>SUM(AA132:AA134)</f>
        <v>0</v>
      </c>
      <c r="AR131" s="160" t="s">
        <v>94</v>
      </c>
      <c r="AT131" s="161" t="s">
        <v>85</v>
      </c>
      <c r="AU131" s="161" t="s">
        <v>86</v>
      </c>
      <c r="AY131" s="160" t="s">
        <v>188</v>
      </c>
      <c r="BK131" s="162">
        <f>SUM(BK132:BK134)</f>
        <v>0</v>
      </c>
    </row>
    <row r="132" spans="2:65" s="1" customFormat="1" ht="31.5" customHeight="1">
      <c r="B132" s="135"/>
      <c r="C132" s="164" t="s">
        <v>227</v>
      </c>
      <c r="D132" s="164" t="s">
        <v>189</v>
      </c>
      <c r="E132" s="165" t="s">
        <v>1384</v>
      </c>
      <c r="F132" s="256" t="s">
        <v>1385</v>
      </c>
      <c r="G132" s="256"/>
      <c r="H132" s="256"/>
      <c r="I132" s="256"/>
      <c r="J132" s="166" t="s">
        <v>348</v>
      </c>
      <c r="K132" s="167">
        <v>34</v>
      </c>
      <c r="L132" s="257">
        <v>0</v>
      </c>
      <c r="M132" s="257"/>
      <c r="N132" s="258">
        <f>ROUND(L132*K132,2)</f>
        <v>0</v>
      </c>
      <c r="O132" s="258"/>
      <c r="P132" s="258"/>
      <c r="Q132" s="258"/>
      <c r="R132" s="138"/>
      <c r="T132" s="168" t="s">
        <v>5</v>
      </c>
      <c r="U132" s="47" t="s">
        <v>51</v>
      </c>
      <c r="V132" s="39"/>
      <c r="W132" s="169">
        <f>V132*K132</f>
        <v>0</v>
      </c>
      <c r="X132" s="169">
        <v>3.0000000000000001E-5</v>
      </c>
      <c r="Y132" s="169">
        <f>X132*K132</f>
        <v>1.0200000000000001E-3</v>
      </c>
      <c r="Z132" s="169">
        <v>0</v>
      </c>
      <c r="AA132" s="170">
        <f>Z132*K132</f>
        <v>0</v>
      </c>
      <c r="AR132" s="20" t="s">
        <v>193</v>
      </c>
      <c r="AT132" s="20" t="s">
        <v>189</v>
      </c>
      <c r="AU132" s="20" t="s">
        <v>94</v>
      </c>
      <c r="AY132" s="20" t="s">
        <v>188</v>
      </c>
      <c r="BE132" s="109">
        <f>IF(U132="základní",N132,0)</f>
        <v>0</v>
      </c>
      <c r="BF132" s="109">
        <f>IF(U132="snížená",N132,0)</f>
        <v>0</v>
      </c>
      <c r="BG132" s="109">
        <f>IF(U132="zákl. přenesená",N132,0)</f>
        <v>0</v>
      </c>
      <c r="BH132" s="109">
        <f>IF(U132="sníž. přenesená",N132,0)</f>
        <v>0</v>
      </c>
      <c r="BI132" s="109">
        <f>IF(U132="nulová",N132,0)</f>
        <v>0</v>
      </c>
      <c r="BJ132" s="20" t="s">
        <v>94</v>
      </c>
      <c r="BK132" s="109">
        <f>ROUND(L132*K132,2)</f>
        <v>0</v>
      </c>
      <c r="BL132" s="20" t="s">
        <v>193</v>
      </c>
      <c r="BM132" s="20" t="s">
        <v>271</v>
      </c>
    </row>
    <row r="133" spans="2:65" s="1" customFormat="1" ht="31.5" customHeight="1">
      <c r="B133" s="135"/>
      <c r="C133" s="164" t="s">
        <v>233</v>
      </c>
      <c r="D133" s="164" t="s">
        <v>189</v>
      </c>
      <c r="E133" s="165" t="s">
        <v>1386</v>
      </c>
      <c r="F133" s="256" t="s">
        <v>1387</v>
      </c>
      <c r="G133" s="256"/>
      <c r="H133" s="256"/>
      <c r="I133" s="256"/>
      <c r="J133" s="166" t="s">
        <v>348</v>
      </c>
      <c r="K133" s="167">
        <v>34</v>
      </c>
      <c r="L133" s="257">
        <v>0</v>
      </c>
      <c r="M133" s="257"/>
      <c r="N133" s="258">
        <f>ROUND(L133*K133,2)</f>
        <v>0</v>
      </c>
      <c r="O133" s="258"/>
      <c r="P133" s="258"/>
      <c r="Q133" s="258"/>
      <c r="R133" s="138"/>
      <c r="T133" s="168" t="s">
        <v>5</v>
      </c>
      <c r="U133" s="47" t="s">
        <v>51</v>
      </c>
      <c r="V133" s="39"/>
      <c r="W133" s="169">
        <f>V133*K133</f>
        <v>0</v>
      </c>
      <c r="X133" s="169">
        <v>3.0000000000000001E-5</v>
      </c>
      <c r="Y133" s="169">
        <f>X133*K133</f>
        <v>1.0200000000000001E-3</v>
      </c>
      <c r="Z133" s="169">
        <v>0</v>
      </c>
      <c r="AA133" s="170">
        <f>Z133*K133</f>
        <v>0</v>
      </c>
      <c r="AR133" s="20" t="s">
        <v>193</v>
      </c>
      <c r="AT133" s="20" t="s">
        <v>189</v>
      </c>
      <c r="AU133" s="20" t="s">
        <v>94</v>
      </c>
      <c r="AY133" s="20" t="s">
        <v>188</v>
      </c>
      <c r="BE133" s="109">
        <f>IF(U133="základní",N133,0)</f>
        <v>0</v>
      </c>
      <c r="BF133" s="109">
        <f>IF(U133="snížená",N133,0)</f>
        <v>0</v>
      </c>
      <c r="BG133" s="109">
        <f>IF(U133="zákl. přenesená",N133,0)</f>
        <v>0</v>
      </c>
      <c r="BH133" s="109">
        <f>IF(U133="sníž. přenesená",N133,0)</f>
        <v>0</v>
      </c>
      <c r="BI133" s="109">
        <f>IF(U133="nulová",N133,0)</f>
        <v>0</v>
      </c>
      <c r="BJ133" s="20" t="s">
        <v>94</v>
      </c>
      <c r="BK133" s="109">
        <f>ROUND(L133*K133,2)</f>
        <v>0</v>
      </c>
      <c r="BL133" s="20" t="s">
        <v>193</v>
      </c>
      <c r="BM133" s="20" t="s">
        <v>281</v>
      </c>
    </row>
    <row r="134" spans="2:65" s="1" customFormat="1" ht="31.5" customHeight="1">
      <c r="B134" s="135"/>
      <c r="C134" s="164" t="s">
        <v>238</v>
      </c>
      <c r="D134" s="164" t="s">
        <v>189</v>
      </c>
      <c r="E134" s="165" t="s">
        <v>1388</v>
      </c>
      <c r="F134" s="256" t="s">
        <v>1389</v>
      </c>
      <c r="G134" s="256"/>
      <c r="H134" s="256"/>
      <c r="I134" s="256"/>
      <c r="J134" s="166" t="s">
        <v>348</v>
      </c>
      <c r="K134" s="167">
        <v>36</v>
      </c>
      <c r="L134" s="257">
        <v>0</v>
      </c>
      <c r="M134" s="257"/>
      <c r="N134" s="258">
        <f>ROUND(L134*K134,2)</f>
        <v>0</v>
      </c>
      <c r="O134" s="258"/>
      <c r="P134" s="258"/>
      <c r="Q134" s="258"/>
      <c r="R134" s="138"/>
      <c r="T134" s="168" t="s">
        <v>5</v>
      </c>
      <c r="U134" s="47" t="s">
        <v>51</v>
      </c>
      <c r="V134" s="39"/>
      <c r="W134" s="169">
        <f>V134*K134</f>
        <v>0</v>
      </c>
      <c r="X134" s="169">
        <v>3.0000000000000001E-5</v>
      </c>
      <c r="Y134" s="169">
        <f>X134*K134</f>
        <v>1.08E-3</v>
      </c>
      <c r="Z134" s="169">
        <v>0</v>
      </c>
      <c r="AA134" s="170">
        <f>Z134*K134</f>
        <v>0</v>
      </c>
      <c r="AR134" s="20" t="s">
        <v>193</v>
      </c>
      <c r="AT134" s="20" t="s">
        <v>189</v>
      </c>
      <c r="AU134" s="20" t="s">
        <v>94</v>
      </c>
      <c r="AY134" s="20" t="s">
        <v>188</v>
      </c>
      <c r="BE134" s="109">
        <f>IF(U134="základní",N134,0)</f>
        <v>0</v>
      </c>
      <c r="BF134" s="109">
        <f>IF(U134="snížená",N134,0)</f>
        <v>0</v>
      </c>
      <c r="BG134" s="109">
        <f>IF(U134="zákl. přenesená",N134,0)</f>
        <v>0</v>
      </c>
      <c r="BH134" s="109">
        <f>IF(U134="sníž. přenesená",N134,0)</f>
        <v>0</v>
      </c>
      <c r="BI134" s="109">
        <f>IF(U134="nulová",N134,0)</f>
        <v>0</v>
      </c>
      <c r="BJ134" s="20" t="s">
        <v>94</v>
      </c>
      <c r="BK134" s="109">
        <f>ROUND(L134*K134,2)</f>
        <v>0</v>
      </c>
      <c r="BL134" s="20" t="s">
        <v>193</v>
      </c>
      <c r="BM134" s="20" t="s">
        <v>295</v>
      </c>
    </row>
    <row r="135" spans="2:65" s="9" customFormat="1" ht="37.35" customHeight="1">
      <c r="B135" s="153"/>
      <c r="C135" s="154"/>
      <c r="D135" s="155" t="s">
        <v>1365</v>
      </c>
      <c r="E135" s="155"/>
      <c r="F135" s="155"/>
      <c r="G135" s="155"/>
      <c r="H135" s="155"/>
      <c r="I135" s="155"/>
      <c r="J135" s="155"/>
      <c r="K135" s="155"/>
      <c r="L135" s="155"/>
      <c r="M135" s="155"/>
      <c r="N135" s="263">
        <f>BK135</f>
        <v>0</v>
      </c>
      <c r="O135" s="264"/>
      <c r="P135" s="264"/>
      <c r="Q135" s="264"/>
      <c r="R135" s="156"/>
      <c r="T135" s="157"/>
      <c r="U135" s="154"/>
      <c r="V135" s="154"/>
      <c r="W135" s="158">
        <f>SUM(W136:W142)</f>
        <v>0</v>
      </c>
      <c r="X135" s="154"/>
      <c r="Y135" s="158">
        <f>SUM(Y136:Y142)</f>
        <v>0.16559000000000001</v>
      </c>
      <c r="Z135" s="154"/>
      <c r="AA135" s="159">
        <f>SUM(AA136:AA142)</f>
        <v>0</v>
      </c>
      <c r="AR135" s="160" t="s">
        <v>94</v>
      </c>
      <c r="AT135" s="161" t="s">
        <v>85</v>
      </c>
      <c r="AU135" s="161" t="s">
        <v>86</v>
      </c>
      <c r="AY135" s="160" t="s">
        <v>188</v>
      </c>
      <c r="BK135" s="162">
        <f>SUM(BK136:BK142)</f>
        <v>0</v>
      </c>
    </row>
    <row r="136" spans="2:65" s="1" customFormat="1" ht="31.5" customHeight="1">
      <c r="B136" s="135"/>
      <c r="C136" s="164" t="s">
        <v>243</v>
      </c>
      <c r="D136" s="164" t="s">
        <v>189</v>
      </c>
      <c r="E136" s="165" t="s">
        <v>1390</v>
      </c>
      <c r="F136" s="256" t="s">
        <v>1391</v>
      </c>
      <c r="G136" s="256"/>
      <c r="H136" s="256"/>
      <c r="I136" s="256"/>
      <c r="J136" s="166" t="s">
        <v>603</v>
      </c>
      <c r="K136" s="167">
        <v>1</v>
      </c>
      <c r="L136" s="257">
        <v>0</v>
      </c>
      <c r="M136" s="257"/>
      <c r="N136" s="258">
        <f t="shared" ref="N136:N142" si="15">ROUND(L136*K136,2)</f>
        <v>0</v>
      </c>
      <c r="O136" s="258"/>
      <c r="P136" s="258"/>
      <c r="Q136" s="258"/>
      <c r="R136" s="138"/>
      <c r="T136" s="168" t="s">
        <v>5</v>
      </c>
      <c r="U136" s="47" t="s">
        <v>51</v>
      </c>
      <c r="V136" s="39"/>
      <c r="W136" s="169">
        <f t="shared" ref="W136:W142" si="16">V136*K136</f>
        <v>0</v>
      </c>
      <c r="X136" s="169">
        <v>1.059E-2</v>
      </c>
      <c r="Y136" s="169">
        <f t="shared" ref="Y136:Y142" si="17">X136*K136</f>
        <v>1.059E-2</v>
      </c>
      <c r="Z136" s="169">
        <v>0</v>
      </c>
      <c r="AA136" s="170">
        <f t="shared" ref="AA136:AA142" si="18">Z136*K136</f>
        <v>0</v>
      </c>
      <c r="AR136" s="20" t="s">
        <v>193</v>
      </c>
      <c r="AT136" s="20" t="s">
        <v>189</v>
      </c>
      <c r="AU136" s="20" t="s">
        <v>94</v>
      </c>
      <c r="AY136" s="20" t="s">
        <v>188</v>
      </c>
      <c r="BE136" s="109">
        <f t="shared" ref="BE136:BE142" si="19">IF(U136="základní",N136,0)</f>
        <v>0</v>
      </c>
      <c r="BF136" s="109">
        <f t="shared" ref="BF136:BF142" si="20">IF(U136="snížená",N136,0)</f>
        <v>0</v>
      </c>
      <c r="BG136" s="109">
        <f t="shared" ref="BG136:BG142" si="21">IF(U136="zákl. přenesená",N136,0)</f>
        <v>0</v>
      </c>
      <c r="BH136" s="109">
        <f t="shared" ref="BH136:BH142" si="22">IF(U136="sníž. přenesená",N136,0)</f>
        <v>0</v>
      </c>
      <c r="BI136" s="109">
        <f t="shared" ref="BI136:BI142" si="23">IF(U136="nulová",N136,0)</f>
        <v>0</v>
      </c>
      <c r="BJ136" s="20" t="s">
        <v>94</v>
      </c>
      <c r="BK136" s="109">
        <f t="shared" ref="BK136:BK142" si="24">ROUND(L136*K136,2)</f>
        <v>0</v>
      </c>
      <c r="BL136" s="20" t="s">
        <v>193</v>
      </c>
      <c r="BM136" s="20" t="s">
        <v>306</v>
      </c>
    </row>
    <row r="137" spans="2:65" s="1" customFormat="1" ht="31.5" customHeight="1">
      <c r="B137" s="135"/>
      <c r="C137" s="187" t="s">
        <v>247</v>
      </c>
      <c r="D137" s="187" t="s">
        <v>239</v>
      </c>
      <c r="E137" s="188" t="s">
        <v>1392</v>
      </c>
      <c r="F137" s="265" t="s">
        <v>1393</v>
      </c>
      <c r="G137" s="265"/>
      <c r="H137" s="265"/>
      <c r="I137" s="265"/>
      <c r="J137" s="189" t="s">
        <v>236</v>
      </c>
      <c r="K137" s="190">
        <v>1</v>
      </c>
      <c r="L137" s="266">
        <v>0</v>
      </c>
      <c r="M137" s="266"/>
      <c r="N137" s="267">
        <f t="shared" si="15"/>
        <v>0</v>
      </c>
      <c r="O137" s="258"/>
      <c r="P137" s="258"/>
      <c r="Q137" s="258"/>
      <c r="R137" s="138"/>
      <c r="T137" s="168" t="s">
        <v>5</v>
      </c>
      <c r="U137" s="47" t="s">
        <v>51</v>
      </c>
      <c r="V137" s="39"/>
      <c r="W137" s="169">
        <f t="shared" si="16"/>
        <v>0</v>
      </c>
      <c r="X137" s="169">
        <v>4.8000000000000001E-2</v>
      </c>
      <c r="Y137" s="169">
        <f t="shared" si="17"/>
        <v>4.8000000000000001E-2</v>
      </c>
      <c r="Z137" s="169">
        <v>0</v>
      </c>
      <c r="AA137" s="170">
        <f t="shared" si="18"/>
        <v>0</v>
      </c>
      <c r="AR137" s="20" t="s">
        <v>227</v>
      </c>
      <c r="AT137" s="20" t="s">
        <v>239</v>
      </c>
      <c r="AU137" s="20" t="s">
        <v>94</v>
      </c>
      <c r="AY137" s="20" t="s">
        <v>188</v>
      </c>
      <c r="BE137" s="109">
        <f t="shared" si="19"/>
        <v>0</v>
      </c>
      <c r="BF137" s="109">
        <f t="shared" si="20"/>
        <v>0</v>
      </c>
      <c r="BG137" s="109">
        <f t="shared" si="21"/>
        <v>0</v>
      </c>
      <c r="BH137" s="109">
        <f t="shared" si="22"/>
        <v>0</v>
      </c>
      <c r="BI137" s="109">
        <f t="shared" si="23"/>
        <v>0</v>
      </c>
      <c r="BJ137" s="20" t="s">
        <v>94</v>
      </c>
      <c r="BK137" s="109">
        <f t="shared" si="24"/>
        <v>0</v>
      </c>
      <c r="BL137" s="20" t="s">
        <v>193</v>
      </c>
      <c r="BM137" s="20" t="s">
        <v>321</v>
      </c>
    </row>
    <row r="138" spans="2:65" s="1" customFormat="1" ht="22.5" customHeight="1">
      <c r="B138" s="135"/>
      <c r="C138" s="187" t="s">
        <v>253</v>
      </c>
      <c r="D138" s="187" t="s">
        <v>239</v>
      </c>
      <c r="E138" s="188" t="s">
        <v>1394</v>
      </c>
      <c r="F138" s="265" t="s">
        <v>1395</v>
      </c>
      <c r="G138" s="265"/>
      <c r="H138" s="265"/>
      <c r="I138" s="265"/>
      <c r="J138" s="189" t="s">
        <v>236</v>
      </c>
      <c r="K138" s="190">
        <v>1</v>
      </c>
      <c r="L138" s="266">
        <v>0</v>
      </c>
      <c r="M138" s="266"/>
      <c r="N138" s="267">
        <f t="shared" si="15"/>
        <v>0</v>
      </c>
      <c r="O138" s="258"/>
      <c r="P138" s="258"/>
      <c r="Q138" s="258"/>
      <c r="R138" s="138"/>
      <c r="T138" s="168" t="s">
        <v>5</v>
      </c>
      <c r="U138" s="47" t="s">
        <v>51</v>
      </c>
      <c r="V138" s="39"/>
      <c r="W138" s="169">
        <f t="shared" si="16"/>
        <v>0</v>
      </c>
      <c r="X138" s="169">
        <v>9.8000000000000004E-2</v>
      </c>
      <c r="Y138" s="169">
        <f t="shared" si="17"/>
        <v>9.8000000000000004E-2</v>
      </c>
      <c r="Z138" s="169">
        <v>0</v>
      </c>
      <c r="AA138" s="170">
        <f t="shared" si="18"/>
        <v>0</v>
      </c>
      <c r="AR138" s="20" t="s">
        <v>227</v>
      </c>
      <c r="AT138" s="20" t="s">
        <v>239</v>
      </c>
      <c r="AU138" s="20" t="s">
        <v>94</v>
      </c>
      <c r="AY138" s="20" t="s">
        <v>188</v>
      </c>
      <c r="BE138" s="109">
        <f t="shared" si="19"/>
        <v>0</v>
      </c>
      <c r="BF138" s="109">
        <f t="shared" si="20"/>
        <v>0</v>
      </c>
      <c r="BG138" s="109">
        <f t="shared" si="21"/>
        <v>0</v>
      </c>
      <c r="BH138" s="109">
        <f t="shared" si="22"/>
        <v>0</v>
      </c>
      <c r="BI138" s="109">
        <f t="shared" si="23"/>
        <v>0</v>
      </c>
      <c r="BJ138" s="20" t="s">
        <v>94</v>
      </c>
      <c r="BK138" s="109">
        <f t="shared" si="24"/>
        <v>0</v>
      </c>
      <c r="BL138" s="20" t="s">
        <v>193</v>
      </c>
      <c r="BM138" s="20" t="s">
        <v>329</v>
      </c>
    </row>
    <row r="139" spans="2:65" s="1" customFormat="1" ht="22.5" customHeight="1">
      <c r="B139" s="135"/>
      <c r="C139" s="187" t="s">
        <v>257</v>
      </c>
      <c r="D139" s="187" t="s">
        <v>239</v>
      </c>
      <c r="E139" s="188" t="s">
        <v>1396</v>
      </c>
      <c r="F139" s="265" t="s">
        <v>1397</v>
      </c>
      <c r="G139" s="265"/>
      <c r="H139" s="265"/>
      <c r="I139" s="265"/>
      <c r="J139" s="189" t="s">
        <v>236</v>
      </c>
      <c r="K139" s="190">
        <v>1</v>
      </c>
      <c r="L139" s="266">
        <v>0</v>
      </c>
      <c r="M139" s="266"/>
      <c r="N139" s="267">
        <f t="shared" si="15"/>
        <v>0</v>
      </c>
      <c r="O139" s="258"/>
      <c r="P139" s="258"/>
      <c r="Q139" s="258"/>
      <c r="R139" s="138"/>
      <c r="T139" s="168" t="s">
        <v>5</v>
      </c>
      <c r="U139" s="47" t="s">
        <v>51</v>
      </c>
      <c r="V139" s="39"/>
      <c r="W139" s="169">
        <f t="shared" si="16"/>
        <v>0</v>
      </c>
      <c r="X139" s="169">
        <v>0</v>
      </c>
      <c r="Y139" s="169">
        <f t="shared" si="17"/>
        <v>0</v>
      </c>
      <c r="Z139" s="169">
        <v>0</v>
      </c>
      <c r="AA139" s="170">
        <f t="shared" si="18"/>
        <v>0</v>
      </c>
      <c r="AR139" s="20" t="s">
        <v>227</v>
      </c>
      <c r="AT139" s="20" t="s">
        <v>239</v>
      </c>
      <c r="AU139" s="20" t="s">
        <v>94</v>
      </c>
      <c r="AY139" s="20" t="s">
        <v>188</v>
      </c>
      <c r="BE139" s="109">
        <f t="shared" si="19"/>
        <v>0</v>
      </c>
      <c r="BF139" s="109">
        <f t="shared" si="20"/>
        <v>0</v>
      </c>
      <c r="BG139" s="109">
        <f t="shared" si="21"/>
        <v>0</v>
      </c>
      <c r="BH139" s="109">
        <f t="shared" si="22"/>
        <v>0</v>
      </c>
      <c r="BI139" s="109">
        <f t="shared" si="23"/>
        <v>0</v>
      </c>
      <c r="BJ139" s="20" t="s">
        <v>94</v>
      </c>
      <c r="BK139" s="109">
        <f t="shared" si="24"/>
        <v>0</v>
      </c>
      <c r="BL139" s="20" t="s">
        <v>193</v>
      </c>
      <c r="BM139" s="20" t="s">
        <v>338</v>
      </c>
    </row>
    <row r="140" spans="2:65" s="1" customFormat="1" ht="22.5" customHeight="1">
      <c r="B140" s="135"/>
      <c r="C140" s="187" t="s">
        <v>11</v>
      </c>
      <c r="D140" s="187" t="s">
        <v>239</v>
      </c>
      <c r="E140" s="188" t="s">
        <v>1398</v>
      </c>
      <c r="F140" s="265" t="s">
        <v>1399</v>
      </c>
      <c r="G140" s="265"/>
      <c r="H140" s="265"/>
      <c r="I140" s="265"/>
      <c r="J140" s="189" t="s">
        <v>1375</v>
      </c>
      <c r="K140" s="190">
        <v>1</v>
      </c>
      <c r="L140" s="266">
        <v>0</v>
      </c>
      <c r="M140" s="266"/>
      <c r="N140" s="267">
        <f t="shared" si="15"/>
        <v>0</v>
      </c>
      <c r="O140" s="258"/>
      <c r="P140" s="258"/>
      <c r="Q140" s="258"/>
      <c r="R140" s="138"/>
      <c r="T140" s="168" t="s">
        <v>5</v>
      </c>
      <c r="U140" s="47" t="s">
        <v>51</v>
      </c>
      <c r="V140" s="39"/>
      <c r="W140" s="169">
        <f t="shared" si="16"/>
        <v>0</v>
      </c>
      <c r="X140" s="169">
        <v>0</v>
      </c>
      <c r="Y140" s="169">
        <f t="shared" si="17"/>
        <v>0</v>
      </c>
      <c r="Z140" s="169">
        <v>0</v>
      </c>
      <c r="AA140" s="170">
        <f t="shared" si="18"/>
        <v>0</v>
      </c>
      <c r="AR140" s="20" t="s">
        <v>227</v>
      </c>
      <c r="AT140" s="20" t="s">
        <v>239</v>
      </c>
      <c r="AU140" s="20" t="s">
        <v>94</v>
      </c>
      <c r="AY140" s="20" t="s">
        <v>188</v>
      </c>
      <c r="BE140" s="109">
        <f t="shared" si="19"/>
        <v>0</v>
      </c>
      <c r="BF140" s="109">
        <f t="shared" si="20"/>
        <v>0</v>
      </c>
      <c r="BG140" s="109">
        <f t="shared" si="21"/>
        <v>0</v>
      </c>
      <c r="BH140" s="109">
        <f t="shared" si="22"/>
        <v>0</v>
      </c>
      <c r="BI140" s="109">
        <f t="shared" si="23"/>
        <v>0</v>
      </c>
      <c r="BJ140" s="20" t="s">
        <v>94</v>
      </c>
      <c r="BK140" s="109">
        <f t="shared" si="24"/>
        <v>0</v>
      </c>
      <c r="BL140" s="20" t="s">
        <v>193</v>
      </c>
      <c r="BM140" s="20" t="s">
        <v>351</v>
      </c>
    </row>
    <row r="141" spans="2:65" s="1" customFormat="1" ht="22.5" customHeight="1">
      <c r="B141" s="135"/>
      <c r="C141" s="187" t="s">
        <v>271</v>
      </c>
      <c r="D141" s="187" t="s">
        <v>239</v>
      </c>
      <c r="E141" s="188" t="s">
        <v>1400</v>
      </c>
      <c r="F141" s="265" t="s">
        <v>1401</v>
      </c>
      <c r="G141" s="265"/>
      <c r="H141" s="265"/>
      <c r="I141" s="265"/>
      <c r="J141" s="189" t="s">
        <v>1375</v>
      </c>
      <c r="K141" s="190">
        <v>1</v>
      </c>
      <c r="L141" s="266">
        <v>0</v>
      </c>
      <c r="M141" s="266"/>
      <c r="N141" s="267">
        <f t="shared" si="15"/>
        <v>0</v>
      </c>
      <c r="O141" s="258"/>
      <c r="P141" s="258"/>
      <c r="Q141" s="258"/>
      <c r="R141" s="138"/>
      <c r="T141" s="168" t="s">
        <v>5</v>
      </c>
      <c r="U141" s="47" t="s">
        <v>51</v>
      </c>
      <c r="V141" s="39"/>
      <c r="W141" s="169">
        <f t="shared" si="16"/>
        <v>0</v>
      </c>
      <c r="X141" s="169">
        <v>8.9999999999999993E-3</v>
      </c>
      <c r="Y141" s="169">
        <f t="shared" si="17"/>
        <v>8.9999999999999993E-3</v>
      </c>
      <c r="Z141" s="169">
        <v>0</v>
      </c>
      <c r="AA141" s="170">
        <f t="shared" si="18"/>
        <v>0</v>
      </c>
      <c r="AR141" s="20" t="s">
        <v>227</v>
      </c>
      <c r="AT141" s="20" t="s">
        <v>239</v>
      </c>
      <c r="AU141" s="20" t="s">
        <v>94</v>
      </c>
      <c r="AY141" s="20" t="s">
        <v>188</v>
      </c>
      <c r="BE141" s="109">
        <f t="shared" si="19"/>
        <v>0</v>
      </c>
      <c r="BF141" s="109">
        <f t="shared" si="20"/>
        <v>0</v>
      </c>
      <c r="BG141" s="109">
        <f t="shared" si="21"/>
        <v>0</v>
      </c>
      <c r="BH141" s="109">
        <f t="shared" si="22"/>
        <v>0</v>
      </c>
      <c r="BI141" s="109">
        <f t="shared" si="23"/>
        <v>0</v>
      </c>
      <c r="BJ141" s="20" t="s">
        <v>94</v>
      </c>
      <c r="BK141" s="109">
        <f t="shared" si="24"/>
        <v>0</v>
      </c>
      <c r="BL141" s="20" t="s">
        <v>193</v>
      </c>
      <c r="BM141" s="20" t="s">
        <v>360</v>
      </c>
    </row>
    <row r="142" spans="2:65" s="1" customFormat="1" ht="22.5" customHeight="1">
      <c r="B142" s="135"/>
      <c r="C142" s="164" t="s">
        <v>276</v>
      </c>
      <c r="D142" s="164" t="s">
        <v>189</v>
      </c>
      <c r="E142" s="165" t="s">
        <v>1402</v>
      </c>
      <c r="F142" s="256" t="s">
        <v>1403</v>
      </c>
      <c r="G142" s="256"/>
      <c r="H142" s="256"/>
      <c r="I142" s="256"/>
      <c r="J142" s="166" t="s">
        <v>208</v>
      </c>
      <c r="K142" s="167">
        <v>0.16600000000000001</v>
      </c>
      <c r="L142" s="257">
        <v>0</v>
      </c>
      <c r="M142" s="257"/>
      <c r="N142" s="258">
        <f t="shared" si="15"/>
        <v>0</v>
      </c>
      <c r="O142" s="258"/>
      <c r="P142" s="258"/>
      <c r="Q142" s="258"/>
      <c r="R142" s="138"/>
      <c r="T142" s="168" t="s">
        <v>5</v>
      </c>
      <c r="U142" s="47" t="s">
        <v>51</v>
      </c>
      <c r="V142" s="39"/>
      <c r="W142" s="169">
        <f t="shared" si="16"/>
        <v>0</v>
      </c>
      <c r="X142" s="169">
        <v>0</v>
      </c>
      <c r="Y142" s="169">
        <f t="shared" si="17"/>
        <v>0</v>
      </c>
      <c r="Z142" s="169">
        <v>0</v>
      </c>
      <c r="AA142" s="170">
        <f t="shared" si="18"/>
        <v>0</v>
      </c>
      <c r="AR142" s="20" t="s">
        <v>193</v>
      </c>
      <c r="AT142" s="20" t="s">
        <v>189</v>
      </c>
      <c r="AU142" s="20" t="s">
        <v>94</v>
      </c>
      <c r="AY142" s="20" t="s">
        <v>188</v>
      </c>
      <c r="BE142" s="109">
        <f t="shared" si="19"/>
        <v>0</v>
      </c>
      <c r="BF142" s="109">
        <f t="shared" si="20"/>
        <v>0</v>
      </c>
      <c r="BG142" s="109">
        <f t="shared" si="21"/>
        <v>0</v>
      </c>
      <c r="BH142" s="109">
        <f t="shared" si="22"/>
        <v>0</v>
      </c>
      <c r="BI142" s="109">
        <f t="shared" si="23"/>
        <v>0</v>
      </c>
      <c r="BJ142" s="20" t="s">
        <v>94</v>
      </c>
      <c r="BK142" s="109">
        <f t="shared" si="24"/>
        <v>0</v>
      </c>
      <c r="BL142" s="20" t="s">
        <v>193</v>
      </c>
      <c r="BM142" s="20" t="s">
        <v>369</v>
      </c>
    </row>
    <row r="143" spans="2:65" s="9" customFormat="1" ht="37.35" customHeight="1">
      <c r="B143" s="153"/>
      <c r="C143" s="154"/>
      <c r="D143" s="155" t="s">
        <v>1366</v>
      </c>
      <c r="E143" s="155"/>
      <c r="F143" s="155"/>
      <c r="G143" s="155"/>
      <c r="H143" s="155"/>
      <c r="I143" s="155"/>
      <c r="J143" s="155"/>
      <c r="K143" s="155"/>
      <c r="L143" s="155"/>
      <c r="M143" s="155"/>
      <c r="N143" s="263">
        <f>BK143</f>
        <v>0</v>
      </c>
      <c r="O143" s="264"/>
      <c r="P143" s="264"/>
      <c r="Q143" s="264"/>
      <c r="R143" s="156"/>
      <c r="T143" s="157"/>
      <c r="U143" s="154"/>
      <c r="V143" s="154"/>
      <c r="W143" s="158">
        <f>SUM(W144:W147)</f>
        <v>0</v>
      </c>
      <c r="X143" s="154"/>
      <c r="Y143" s="158">
        <f>SUM(Y144:Y147)</f>
        <v>2.5999999999999999E-3</v>
      </c>
      <c r="Z143" s="154"/>
      <c r="AA143" s="159">
        <f>SUM(AA144:AA147)</f>
        <v>0</v>
      </c>
      <c r="AR143" s="160" t="s">
        <v>94</v>
      </c>
      <c r="AT143" s="161" t="s">
        <v>85</v>
      </c>
      <c r="AU143" s="161" t="s">
        <v>86</v>
      </c>
      <c r="AY143" s="160" t="s">
        <v>188</v>
      </c>
      <c r="BK143" s="162">
        <f>SUM(BK144:BK147)</f>
        <v>0</v>
      </c>
    </row>
    <row r="144" spans="2:65" s="1" customFormat="1" ht="22.5" customHeight="1">
      <c r="B144" s="135"/>
      <c r="C144" s="164" t="s">
        <v>281</v>
      </c>
      <c r="D144" s="164" t="s">
        <v>189</v>
      </c>
      <c r="E144" s="165" t="s">
        <v>1404</v>
      </c>
      <c r="F144" s="256" t="s">
        <v>1405</v>
      </c>
      <c r="G144" s="256"/>
      <c r="H144" s="256"/>
      <c r="I144" s="256"/>
      <c r="J144" s="166" t="s">
        <v>236</v>
      </c>
      <c r="K144" s="167">
        <v>1</v>
      </c>
      <c r="L144" s="257">
        <v>0</v>
      </c>
      <c r="M144" s="257"/>
      <c r="N144" s="258">
        <f>ROUND(L144*K144,2)</f>
        <v>0</v>
      </c>
      <c r="O144" s="258"/>
      <c r="P144" s="258"/>
      <c r="Q144" s="258"/>
      <c r="R144" s="138"/>
      <c r="T144" s="168" t="s">
        <v>5</v>
      </c>
      <c r="U144" s="47" t="s">
        <v>51</v>
      </c>
      <c r="V144" s="39"/>
      <c r="W144" s="169">
        <f>V144*K144</f>
        <v>0</v>
      </c>
      <c r="X144" s="169">
        <v>2.5999999999999999E-3</v>
      </c>
      <c r="Y144" s="169">
        <f>X144*K144</f>
        <v>2.5999999999999999E-3</v>
      </c>
      <c r="Z144" s="169">
        <v>0</v>
      </c>
      <c r="AA144" s="170">
        <f>Z144*K144</f>
        <v>0</v>
      </c>
      <c r="AR144" s="20" t="s">
        <v>193</v>
      </c>
      <c r="AT144" s="20" t="s">
        <v>189</v>
      </c>
      <c r="AU144" s="20" t="s">
        <v>94</v>
      </c>
      <c r="AY144" s="20" t="s">
        <v>188</v>
      </c>
      <c r="BE144" s="109">
        <f>IF(U144="základní",N144,0)</f>
        <v>0</v>
      </c>
      <c r="BF144" s="109">
        <f>IF(U144="snížená",N144,0)</f>
        <v>0</v>
      </c>
      <c r="BG144" s="109">
        <f>IF(U144="zákl. přenesená",N144,0)</f>
        <v>0</v>
      </c>
      <c r="BH144" s="109">
        <f>IF(U144="sníž. přenesená",N144,0)</f>
        <v>0</v>
      </c>
      <c r="BI144" s="109">
        <f>IF(U144="nulová",N144,0)</f>
        <v>0</v>
      </c>
      <c r="BJ144" s="20" t="s">
        <v>94</v>
      </c>
      <c r="BK144" s="109">
        <f>ROUND(L144*K144,2)</f>
        <v>0</v>
      </c>
      <c r="BL144" s="20" t="s">
        <v>193</v>
      </c>
      <c r="BM144" s="20" t="s">
        <v>401</v>
      </c>
    </row>
    <row r="145" spans="2:65" s="1" customFormat="1" ht="31.5" customHeight="1">
      <c r="B145" s="135"/>
      <c r="C145" s="164" t="s">
        <v>285</v>
      </c>
      <c r="D145" s="164" t="s">
        <v>189</v>
      </c>
      <c r="E145" s="165" t="s">
        <v>1406</v>
      </c>
      <c r="F145" s="256" t="s">
        <v>1407</v>
      </c>
      <c r="G145" s="256"/>
      <c r="H145" s="256"/>
      <c r="I145" s="256"/>
      <c r="J145" s="166" t="s">
        <v>236</v>
      </c>
      <c r="K145" s="167">
        <v>1</v>
      </c>
      <c r="L145" s="257">
        <v>0</v>
      </c>
      <c r="M145" s="257"/>
      <c r="N145" s="258">
        <f>ROUND(L145*K145,2)</f>
        <v>0</v>
      </c>
      <c r="O145" s="258"/>
      <c r="P145" s="258"/>
      <c r="Q145" s="258"/>
      <c r="R145" s="138"/>
      <c r="T145" s="168" t="s">
        <v>5</v>
      </c>
      <c r="U145" s="47" t="s">
        <v>51</v>
      </c>
      <c r="V145" s="39"/>
      <c r="W145" s="169">
        <f>V145*K145</f>
        <v>0</v>
      </c>
      <c r="X145" s="169">
        <v>0</v>
      </c>
      <c r="Y145" s="169">
        <f>X145*K145</f>
        <v>0</v>
      </c>
      <c r="Z145" s="169">
        <v>0</v>
      </c>
      <c r="AA145" s="170">
        <f>Z145*K145</f>
        <v>0</v>
      </c>
      <c r="AR145" s="20" t="s">
        <v>193</v>
      </c>
      <c r="AT145" s="20" t="s">
        <v>189</v>
      </c>
      <c r="AU145" s="20" t="s">
        <v>94</v>
      </c>
      <c r="AY145" s="20" t="s">
        <v>188</v>
      </c>
      <c r="BE145" s="109">
        <f>IF(U145="základní",N145,0)</f>
        <v>0</v>
      </c>
      <c r="BF145" s="109">
        <f>IF(U145="snížená",N145,0)</f>
        <v>0</v>
      </c>
      <c r="BG145" s="109">
        <f>IF(U145="zákl. přenesená",N145,0)</f>
        <v>0</v>
      </c>
      <c r="BH145" s="109">
        <f>IF(U145="sníž. přenesená",N145,0)</f>
        <v>0</v>
      </c>
      <c r="BI145" s="109">
        <f>IF(U145="nulová",N145,0)</f>
        <v>0</v>
      </c>
      <c r="BJ145" s="20" t="s">
        <v>94</v>
      </c>
      <c r="BK145" s="109">
        <f>ROUND(L145*K145,2)</f>
        <v>0</v>
      </c>
      <c r="BL145" s="20" t="s">
        <v>193</v>
      </c>
      <c r="BM145" s="20" t="s">
        <v>411</v>
      </c>
    </row>
    <row r="146" spans="2:65" s="1" customFormat="1" ht="22.5" customHeight="1">
      <c r="B146" s="135"/>
      <c r="C146" s="164" t="s">
        <v>295</v>
      </c>
      <c r="D146" s="164" t="s">
        <v>189</v>
      </c>
      <c r="E146" s="165" t="s">
        <v>1408</v>
      </c>
      <c r="F146" s="256" t="s">
        <v>1409</v>
      </c>
      <c r="G146" s="256"/>
      <c r="H146" s="256"/>
      <c r="I146" s="256"/>
      <c r="J146" s="166" t="s">
        <v>236</v>
      </c>
      <c r="K146" s="167">
        <v>2</v>
      </c>
      <c r="L146" s="257">
        <v>0</v>
      </c>
      <c r="M146" s="257"/>
      <c r="N146" s="258">
        <f>ROUND(L146*K146,2)</f>
        <v>0</v>
      </c>
      <c r="O146" s="258"/>
      <c r="P146" s="258"/>
      <c r="Q146" s="258"/>
      <c r="R146" s="138"/>
      <c r="T146" s="168" t="s">
        <v>5</v>
      </c>
      <c r="U146" s="47" t="s">
        <v>51</v>
      </c>
      <c r="V146" s="39"/>
      <c r="W146" s="169">
        <f>V146*K146</f>
        <v>0</v>
      </c>
      <c r="X146" s="169">
        <v>0</v>
      </c>
      <c r="Y146" s="169">
        <f>X146*K146</f>
        <v>0</v>
      </c>
      <c r="Z146" s="169">
        <v>0</v>
      </c>
      <c r="AA146" s="170">
        <f>Z146*K146</f>
        <v>0</v>
      </c>
      <c r="AR146" s="20" t="s">
        <v>193</v>
      </c>
      <c r="AT146" s="20" t="s">
        <v>189</v>
      </c>
      <c r="AU146" s="20" t="s">
        <v>94</v>
      </c>
      <c r="AY146" s="20" t="s">
        <v>188</v>
      </c>
      <c r="BE146" s="109">
        <f>IF(U146="základní",N146,0)</f>
        <v>0</v>
      </c>
      <c r="BF146" s="109">
        <f>IF(U146="snížená",N146,0)</f>
        <v>0</v>
      </c>
      <c r="BG146" s="109">
        <f>IF(U146="zákl. přenesená",N146,0)</f>
        <v>0</v>
      </c>
      <c r="BH146" s="109">
        <f>IF(U146="sníž. přenesená",N146,0)</f>
        <v>0</v>
      </c>
      <c r="BI146" s="109">
        <f>IF(U146="nulová",N146,0)</f>
        <v>0</v>
      </c>
      <c r="BJ146" s="20" t="s">
        <v>94</v>
      </c>
      <c r="BK146" s="109">
        <f>ROUND(L146*K146,2)</f>
        <v>0</v>
      </c>
      <c r="BL146" s="20" t="s">
        <v>193</v>
      </c>
      <c r="BM146" s="20" t="s">
        <v>437</v>
      </c>
    </row>
    <row r="147" spans="2:65" s="1" customFormat="1" ht="22.5" customHeight="1">
      <c r="B147" s="135"/>
      <c r="C147" s="164" t="s">
        <v>10</v>
      </c>
      <c r="D147" s="164" t="s">
        <v>189</v>
      </c>
      <c r="E147" s="165" t="s">
        <v>1410</v>
      </c>
      <c r="F147" s="256" t="s">
        <v>1411</v>
      </c>
      <c r="G147" s="256"/>
      <c r="H147" s="256"/>
      <c r="I147" s="256"/>
      <c r="J147" s="166" t="s">
        <v>236</v>
      </c>
      <c r="K147" s="167">
        <v>2</v>
      </c>
      <c r="L147" s="257">
        <v>0</v>
      </c>
      <c r="M147" s="257"/>
      <c r="N147" s="258">
        <f>ROUND(L147*K147,2)</f>
        <v>0</v>
      </c>
      <c r="O147" s="258"/>
      <c r="P147" s="258"/>
      <c r="Q147" s="258"/>
      <c r="R147" s="138"/>
      <c r="T147" s="168" t="s">
        <v>5</v>
      </c>
      <c r="U147" s="47" t="s">
        <v>51</v>
      </c>
      <c r="V147" s="39"/>
      <c r="W147" s="169">
        <f>V147*K147</f>
        <v>0</v>
      </c>
      <c r="X147" s="169">
        <v>0</v>
      </c>
      <c r="Y147" s="169">
        <f>X147*K147</f>
        <v>0</v>
      </c>
      <c r="Z147" s="169">
        <v>0</v>
      </c>
      <c r="AA147" s="170">
        <f>Z147*K147</f>
        <v>0</v>
      </c>
      <c r="AR147" s="20" t="s">
        <v>193</v>
      </c>
      <c r="AT147" s="20" t="s">
        <v>189</v>
      </c>
      <c r="AU147" s="20" t="s">
        <v>94</v>
      </c>
      <c r="AY147" s="20" t="s">
        <v>188</v>
      </c>
      <c r="BE147" s="109">
        <f>IF(U147="základní",N147,0)</f>
        <v>0</v>
      </c>
      <c r="BF147" s="109">
        <f>IF(U147="snížená",N147,0)</f>
        <v>0</v>
      </c>
      <c r="BG147" s="109">
        <f>IF(U147="zákl. přenesená",N147,0)</f>
        <v>0</v>
      </c>
      <c r="BH147" s="109">
        <f>IF(U147="sníž. přenesená",N147,0)</f>
        <v>0</v>
      </c>
      <c r="BI147" s="109">
        <f>IF(U147="nulová",N147,0)</f>
        <v>0</v>
      </c>
      <c r="BJ147" s="20" t="s">
        <v>94</v>
      </c>
      <c r="BK147" s="109">
        <f>ROUND(L147*K147,2)</f>
        <v>0</v>
      </c>
      <c r="BL147" s="20" t="s">
        <v>193</v>
      </c>
      <c r="BM147" s="20" t="s">
        <v>447</v>
      </c>
    </row>
    <row r="148" spans="2:65" s="9" customFormat="1" ht="37.35" customHeight="1">
      <c r="B148" s="153"/>
      <c r="C148" s="154"/>
      <c r="D148" s="155" t="s">
        <v>1367</v>
      </c>
      <c r="E148" s="155"/>
      <c r="F148" s="155"/>
      <c r="G148" s="155"/>
      <c r="H148" s="155"/>
      <c r="I148" s="155"/>
      <c r="J148" s="155"/>
      <c r="K148" s="155"/>
      <c r="L148" s="155"/>
      <c r="M148" s="155"/>
      <c r="N148" s="263">
        <f>BK148</f>
        <v>0</v>
      </c>
      <c r="O148" s="264"/>
      <c r="P148" s="264"/>
      <c r="Q148" s="264"/>
      <c r="R148" s="156"/>
      <c r="T148" s="157"/>
      <c r="U148" s="154"/>
      <c r="V148" s="154"/>
      <c r="W148" s="158">
        <f>SUM(W149:W156)</f>
        <v>0</v>
      </c>
      <c r="X148" s="154"/>
      <c r="Y148" s="158">
        <f>SUM(Y149:Y156)</f>
        <v>9.2859999999999998E-2</v>
      </c>
      <c r="Z148" s="154"/>
      <c r="AA148" s="159">
        <f>SUM(AA149:AA156)</f>
        <v>0</v>
      </c>
      <c r="AR148" s="160" t="s">
        <v>94</v>
      </c>
      <c r="AT148" s="161" t="s">
        <v>85</v>
      </c>
      <c r="AU148" s="161" t="s">
        <v>86</v>
      </c>
      <c r="AY148" s="160" t="s">
        <v>188</v>
      </c>
      <c r="BK148" s="162">
        <f>SUM(BK149:BK156)</f>
        <v>0</v>
      </c>
    </row>
    <row r="149" spans="2:65" s="1" customFormat="1" ht="31.5" customHeight="1">
      <c r="B149" s="135"/>
      <c r="C149" s="164" t="s">
        <v>306</v>
      </c>
      <c r="D149" s="164" t="s">
        <v>189</v>
      </c>
      <c r="E149" s="165" t="s">
        <v>1412</v>
      </c>
      <c r="F149" s="256" t="s">
        <v>1413</v>
      </c>
      <c r="G149" s="256"/>
      <c r="H149" s="256"/>
      <c r="I149" s="256"/>
      <c r="J149" s="166" t="s">
        <v>348</v>
      </c>
      <c r="K149" s="167">
        <v>34</v>
      </c>
      <c r="L149" s="257">
        <v>0</v>
      </c>
      <c r="M149" s="257"/>
      <c r="N149" s="258">
        <f t="shared" ref="N149:N156" si="25">ROUND(L149*K149,2)</f>
        <v>0</v>
      </c>
      <c r="O149" s="258"/>
      <c r="P149" s="258"/>
      <c r="Q149" s="258"/>
      <c r="R149" s="138"/>
      <c r="T149" s="168" t="s">
        <v>5</v>
      </c>
      <c r="U149" s="47" t="s">
        <v>51</v>
      </c>
      <c r="V149" s="39"/>
      <c r="W149" s="169">
        <f t="shared" ref="W149:W156" si="26">V149*K149</f>
        <v>0</v>
      </c>
      <c r="X149" s="169">
        <v>6.7000000000000002E-4</v>
      </c>
      <c r="Y149" s="169">
        <f t="shared" ref="Y149:Y156" si="27">X149*K149</f>
        <v>2.2780000000000002E-2</v>
      </c>
      <c r="Z149" s="169">
        <v>0</v>
      </c>
      <c r="AA149" s="170">
        <f t="shared" ref="AA149:AA156" si="28">Z149*K149</f>
        <v>0</v>
      </c>
      <c r="AR149" s="20" t="s">
        <v>193</v>
      </c>
      <c r="AT149" s="20" t="s">
        <v>189</v>
      </c>
      <c r="AU149" s="20" t="s">
        <v>94</v>
      </c>
      <c r="AY149" s="20" t="s">
        <v>188</v>
      </c>
      <c r="BE149" s="109">
        <f t="shared" ref="BE149:BE156" si="29">IF(U149="základní",N149,0)</f>
        <v>0</v>
      </c>
      <c r="BF149" s="109">
        <f t="shared" ref="BF149:BF156" si="30">IF(U149="snížená",N149,0)</f>
        <v>0</v>
      </c>
      <c r="BG149" s="109">
        <f t="shared" ref="BG149:BG156" si="31">IF(U149="zákl. přenesená",N149,0)</f>
        <v>0</v>
      </c>
      <c r="BH149" s="109">
        <f t="shared" ref="BH149:BH156" si="32">IF(U149="sníž. přenesená",N149,0)</f>
        <v>0</v>
      </c>
      <c r="BI149" s="109">
        <f t="shared" ref="BI149:BI156" si="33">IF(U149="nulová",N149,0)</f>
        <v>0</v>
      </c>
      <c r="BJ149" s="20" t="s">
        <v>94</v>
      </c>
      <c r="BK149" s="109">
        <f t="shared" ref="BK149:BK156" si="34">ROUND(L149*K149,2)</f>
        <v>0</v>
      </c>
      <c r="BL149" s="20" t="s">
        <v>193</v>
      </c>
      <c r="BM149" s="20" t="s">
        <v>456</v>
      </c>
    </row>
    <row r="150" spans="2:65" s="1" customFormat="1" ht="31.5" customHeight="1">
      <c r="B150" s="135"/>
      <c r="C150" s="164" t="s">
        <v>310</v>
      </c>
      <c r="D150" s="164" t="s">
        <v>189</v>
      </c>
      <c r="E150" s="165" t="s">
        <v>1414</v>
      </c>
      <c r="F150" s="256" t="s">
        <v>1415</v>
      </c>
      <c r="G150" s="256"/>
      <c r="H150" s="256"/>
      <c r="I150" s="256"/>
      <c r="J150" s="166" t="s">
        <v>348</v>
      </c>
      <c r="K150" s="167">
        <v>34</v>
      </c>
      <c r="L150" s="257">
        <v>0</v>
      </c>
      <c r="M150" s="257"/>
      <c r="N150" s="258">
        <f t="shared" si="25"/>
        <v>0</v>
      </c>
      <c r="O150" s="258"/>
      <c r="P150" s="258"/>
      <c r="Q150" s="258"/>
      <c r="R150" s="138"/>
      <c r="T150" s="168" t="s">
        <v>5</v>
      </c>
      <c r="U150" s="47" t="s">
        <v>51</v>
      </c>
      <c r="V150" s="39"/>
      <c r="W150" s="169">
        <f t="shared" si="26"/>
        <v>0</v>
      </c>
      <c r="X150" s="169">
        <v>7.7999999999999999E-4</v>
      </c>
      <c r="Y150" s="169">
        <f t="shared" si="27"/>
        <v>2.6519999999999998E-2</v>
      </c>
      <c r="Z150" s="169">
        <v>0</v>
      </c>
      <c r="AA150" s="170">
        <f t="shared" si="28"/>
        <v>0</v>
      </c>
      <c r="AR150" s="20" t="s">
        <v>193</v>
      </c>
      <c r="AT150" s="20" t="s">
        <v>189</v>
      </c>
      <c r="AU150" s="20" t="s">
        <v>94</v>
      </c>
      <c r="AY150" s="20" t="s">
        <v>188</v>
      </c>
      <c r="BE150" s="109">
        <f t="shared" si="29"/>
        <v>0</v>
      </c>
      <c r="BF150" s="109">
        <f t="shared" si="30"/>
        <v>0</v>
      </c>
      <c r="BG150" s="109">
        <f t="shared" si="31"/>
        <v>0</v>
      </c>
      <c r="BH150" s="109">
        <f t="shared" si="32"/>
        <v>0</v>
      </c>
      <c r="BI150" s="109">
        <f t="shared" si="33"/>
        <v>0</v>
      </c>
      <c r="BJ150" s="20" t="s">
        <v>94</v>
      </c>
      <c r="BK150" s="109">
        <f t="shared" si="34"/>
        <v>0</v>
      </c>
      <c r="BL150" s="20" t="s">
        <v>193</v>
      </c>
      <c r="BM150" s="20" t="s">
        <v>470</v>
      </c>
    </row>
    <row r="151" spans="2:65" s="1" customFormat="1" ht="31.5" customHeight="1">
      <c r="B151" s="135"/>
      <c r="C151" s="164" t="s">
        <v>321</v>
      </c>
      <c r="D151" s="164" t="s">
        <v>189</v>
      </c>
      <c r="E151" s="165" t="s">
        <v>1416</v>
      </c>
      <c r="F151" s="256" t="s">
        <v>1417</v>
      </c>
      <c r="G151" s="256"/>
      <c r="H151" s="256"/>
      <c r="I151" s="256"/>
      <c r="J151" s="166" t="s">
        <v>348</v>
      </c>
      <c r="K151" s="167">
        <v>36</v>
      </c>
      <c r="L151" s="257">
        <v>0</v>
      </c>
      <c r="M151" s="257"/>
      <c r="N151" s="258">
        <f t="shared" si="25"/>
        <v>0</v>
      </c>
      <c r="O151" s="258"/>
      <c r="P151" s="258"/>
      <c r="Q151" s="258"/>
      <c r="R151" s="138"/>
      <c r="T151" s="168" t="s">
        <v>5</v>
      </c>
      <c r="U151" s="47" t="s">
        <v>51</v>
      </c>
      <c r="V151" s="39"/>
      <c r="W151" s="169">
        <f t="shared" si="26"/>
        <v>0</v>
      </c>
      <c r="X151" s="169">
        <v>1.2099999999999999E-3</v>
      </c>
      <c r="Y151" s="169">
        <f t="shared" si="27"/>
        <v>4.3559999999999995E-2</v>
      </c>
      <c r="Z151" s="169">
        <v>0</v>
      </c>
      <c r="AA151" s="170">
        <f t="shared" si="28"/>
        <v>0</v>
      </c>
      <c r="AR151" s="20" t="s">
        <v>193</v>
      </c>
      <c r="AT151" s="20" t="s">
        <v>189</v>
      </c>
      <c r="AU151" s="20" t="s">
        <v>94</v>
      </c>
      <c r="AY151" s="20" t="s">
        <v>188</v>
      </c>
      <c r="BE151" s="109">
        <f t="shared" si="29"/>
        <v>0</v>
      </c>
      <c r="BF151" s="109">
        <f t="shared" si="30"/>
        <v>0</v>
      </c>
      <c r="BG151" s="109">
        <f t="shared" si="31"/>
        <v>0</v>
      </c>
      <c r="BH151" s="109">
        <f t="shared" si="32"/>
        <v>0</v>
      </c>
      <c r="BI151" s="109">
        <f t="shared" si="33"/>
        <v>0</v>
      </c>
      <c r="BJ151" s="20" t="s">
        <v>94</v>
      </c>
      <c r="BK151" s="109">
        <f t="shared" si="34"/>
        <v>0</v>
      </c>
      <c r="BL151" s="20" t="s">
        <v>193</v>
      </c>
      <c r="BM151" s="20" t="s">
        <v>480</v>
      </c>
    </row>
    <row r="152" spans="2:65" s="1" customFormat="1" ht="22.5" customHeight="1">
      <c r="B152" s="135"/>
      <c r="C152" s="164" t="s">
        <v>325</v>
      </c>
      <c r="D152" s="164" t="s">
        <v>189</v>
      </c>
      <c r="E152" s="165" t="s">
        <v>1418</v>
      </c>
      <c r="F152" s="256" t="s">
        <v>1419</v>
      </c>
      <c r="G152" s="256"/>
      <c r="H152" s="256"/>
      <c r="I152" s="256"/>
      <c r="J152" s="166" t="s">
        <v>1420</v>
      </c>
      <c r="K152" s="167">
        <v>1</v>
      </c>
      <c r="L152" s="257">
        <v>0</v>
      </c>
      <c r="M152" s="257"/>
      <c r="N152" s="258">
        <f t="shared" si="25"/>
        <v>0</v>
      </c>
      <c r="O152" s="258"/>
      <c r="P152" s="258"/>
      <c r="Q152" s="258"/>
      <c r="R152" s="138"/>
      <c r="T152" s="168" t="s">
        <v>5</v>
      </c>
      <c r="U152" s="47" t="s">
        <v>51</v>
      </c>
      <c r="V152" s="39"/>
      <c r="W152" s="169">
        <f t="shared" si="26"/>
        <v>0</v>
      </c>
      <c r="X152" s="169">
        <v>0</v>
      </c>
      <c r="Y152" s="169">
        <f t="shared" si="27"/>
        <v>0</v>
      </c>
      <c r="Z152" s="169">
        <v>0</v>
      </c>
      <c r="AA152" s="170">
        <f t="shared" si="28"/>
        <v>0</v>
      </c>
      <c r="AR152" s="20" t="s">
        <v>193</v>
      </c>
      <c r="AT152" s="20" t="s">
        <v>189</v>
      </c>
      <c r="AU152" s="20" t="s">
        <v>94</v>
      </c>
      <c r="AY152" s="20" t="s">
        <v>188</v>
      </c>
      <c r="BE152" s="109">
        <f t="shared" si="29"/>
        <v>0</v>
      </c>
      <c r="BF152" s="109">
        <f t="shared" si="30"/>
        <v>0</v>
      </c>
      <c r="BG152" s="109">
        <f t="shared" si="31"/>
        <v>0</v>
      </c>
      <c r="BH152" s="109">
        <f t="shared" si="32"/>
        <v>0</v>
      </c>
      <c r="BI152" s="109">
        <f t="shared" si="33"/>
        <v>0</v>
      </c>
      <c r="BJ152" s="20" t="s">
        <v>94</v>
      </c>
      <c r="BK152" s="109">
        <f t="shared" si="34"/>
        <v>0</v>
      </c>
      <c r="BL152" s="20" t="s">
        <v>193</v>
      </c>
      <c r="BM152" s="20" t="s">
        <v>488</v>
      </c>
    </row>
    <row r="153" spans="2:65" s="1" customFormat="1" ht="22.5" customHeight="1">
      <c r="B153" s="135"/>
      <c r="C153" s="164" t="s">
        <v>329</v>
      </c>
      <c r="D153" s="164" t="s">
        <v>189</v>
      </c>
      <c r="E153" s="165" t="s">
        <v>1421</v>
      </c>
      <c r="F153" s="256" t="s">
        <v>1422</v>
      </c>
      <c r="G153" s="256"/>
      <c r="H153" s="256"/>
      <c r="I153" s="256"/>
      <c r="J153" s="166" t="s">
        <v>1420</v>
      </c>
      <c r="K153" s="167">
        <v>1</v>
      </c>
      <c r="L153" s="257">
        <v>0</v>
      </c>
      <c r="M153" s="257"/>
      <c r="N153" s="258">
        <f t="shared" si="25"/>
        <v>0</v>
      </c>
      <c r="O153" s="258"/>
      <c r="P153" s="258"/>
      <c r="Q153" s="258"/>
      <c r="R153" s="138"/>
      <c r="T153" s="168" t="s">
        <v>5</v>
      </c>
      <c r="U153" s="47" t="s">
        <v>51</v>
      </c>
      <c r="V153" s="39"/>
      <c r="W153" s="169">
        <f t="shared" si="26"/>
        <v>0</v>
      </c>
      <c r="X153" s="169">
        <v>0</v>
      </c>
      <c r="Y153" s="169">
        <f t="shared" si="27"/>
        <v>0</v>
      </c>
      <c r="Z153" s="169">
        <v>0</v>
      </c>
      <c r="AA153" s="170">
        <f t="shared" si="28"/>
        <v>0</v>
      </c>
      <c r="AR153" s="20" t="s">
        <v>193</v>
      </c>
      <c r="AT153" s="20" t="s">
        <v>189</v>
      </c>
      <c r="AU153" s="20" t="s">
        <v>94</v>
      </c>
      <c r="AY153" s="20" t="s">
        <v>188</v>
      </c>
      <c r="BE153" s="109">
        <f t="shared" si="29"/>
        <v>0</v>
      </c>
      <c r="BF153" s="109">
        <f t="shared" si="30"/>
        <v>0</v>
      </c>
      <c r="BG153" s="109">
        <f t="shared" si="31"/>
        <v>0</v>
      </c>
      <c r="BH153" s="109">
        <f t="shared" si="32"/>
        <v>0</v>
      </c>
      <c r="BI153" s="109">
        <f t="shared" si="33"/>
        <v>0</v>
      </c>
      <c r="BJ153" s="20" t="s">
        <v>94</v>
      </c>
      <c r="BK153" s="109">
        <f t="shared" si="34"/>
        <v>0</v>
      </c>
      <c r="BL153" s="20" t="s">
        <v>193</v>
      </c>
      <c r="BM153" s="20" t="s">
        <v>496</v>
      </c>
    </row>
    <row r="154" spans="2:65" s="1" customFormat="1" ht="22.5" customHeight="1">
      <c r="B154" s="135"/>
      <c r="C154" s="164" t="s">
        <v>334</v>
      </c>
      <c r="D154" s="164" t="s">
        <v>189</v>
      </c>
      <c r="E154" s="165" t="s">
        <v>1423</v>
      </c>
      <c r="F154" s="256" t="s">
        <v>1424</v>
      </c>
      <c r="G154" s="256"/>
      <c r="H154" s="256"/>
      <c r="I154" s="256"/>
      <c r="J154" s="166" t="s">
        <v>236</v>
      </c>
      <c r="K154" s="167">
        <v>2</v>
      </c>
      <c r="L154" s="257">
        <v>0</v>
      </c>
      <c r="M154" s="257"/>
      <c r="N154" s="258">
        <f t="shared" si="25"/>
        <v>0</v>
      </c>
      <c r="O154" s="258"/>
      <c r="P154" s="258"/>
      <c r="Q154" s="258"/>
      <c r="R154" s="138"/>
      <c r="T154" s="168" t="s">
        <v>5</v>
      </c>
      <c r="U154" s="47" t="s">
        <v>51</v>
      </c>
      <c r="V154" s="39"/>
      <c r="W154" s="169">
        <f t="shared" si="26"/>
        <v>0</v>
      </c>
      <c r="X154" s="169">
        <v>0</v>
      </c>
      <c r="Y154" s="169">
        <f t="shared" si="27"/>
        <v>0</v>
      </c>
      <c r="Z154" s="169">
        <v>0</v>
      </c>
      <c r="AA154" s="170">
        <f t="shared" si="28"/>
        <v>0</v>
      </c>
      <c r="AR154" s="20" t="s">
        <v>193</v>
      </c>
      <c r="AT154" s="20" t="s">
        <v>189</v>
      </c>
      <c r="AU154" s="20" t="s">
        <v>94</v>
      </c>
      <c r="AY154" s="20" t="s">
        <v>188</v>
      </c>
      <c r="BE154" s="109">
        <f t="shared" si="29"/>
        <v>0</v>
      </c>
      <c r="BF154" s="109">
        <f t="shared" si="30"/>
        <v>0</v>
      </c>
      <c r="BG154" s="109">
        <f t="shared" si="31"/>
        <v>0</v>
      </c>
      <c r="BH154" s="109">
        <f t="shared" si="32"/>
        <v>0</v>
      </c>
      <c r="BI154" s="109">
        <f t="shared" si="33"/>
        <v>0</v>
      </c>
      <c r="BJ154" s="20" t="s">
        <v>94</v>
      </c>
      <c r="BK154" s="109">
        <f t="shared" si="34"/>
        <v>0</v>
      </c>
      <c r="BL154" s="20" t="s">
        <v>193</v>
      </c>
      <c r="BM154" s="20" t="s">
        <v>504</v>
      </c>
    </row>
    <row r="155" spans="2:65" s="1" customFormat="1" ht="22.5" customHeight="1">
      <c r="B155" s="135"/>
      <c r="C155" s="164" t="s">
        <v>338</v>
      </c>
      <c r="D155" s="164" t="s">
        <v>189</v>
      </c>
      <c r="E155" s="165" t="s">
        <v>1425</v>
      </c>
      <c r="F155" s="256" t="s">
        <v>1426</v>
      </c>
      <c r="G155" s="256"/>
      <c r="H155" s="256"/>
      <c r="I155" s="256"/>
      <c r="J155" s="166" t="s">
        <v>348</v>
      </c>
      <c r="K155" s="167">
        <v>104</v>
      </c>
      <c r="L155" s="257">
        <v>0</v>
      </c>
      <c r="M155" s="257"/>
      <c r="N155" s="258">
        <f t="shared" si="25"/>
        <v>0</v>
      </c>
      <c r="O155" s="258"/>
      <c r="P155" s="258"/>
      <c r="Q155" s="258"/>
      <c r="R155" s="138"/>
      <c r="T155" s="168" t="s">
        <v>5</v>
      </c>
      <c r="U155" s="47" t="s">
        <v>51</v>
      </c>
      <c r="V155" s="39"/>
      <c r="W155" s="169">
        <f t="shared" si="26"/>
        <v>0</v>
      </c>
      <c r="X155" s="169">
        <v>0</v>
      </c>
      <c r="Y155" s="169">
        <f t="shared" si="27"/>
        <v>0</v>
      </c>
      <c r="Z155" s="169">
        <v>0</v>
      </c>
      <c r="AA155" s="170">
        <f t="shared" si="28"/>
        <v>0</v>
      </c>
      <c r="AR155" s="20" t="s">
        <v>193</v>
      </c>
      <c r="AT155" s="20" t="s">
        <v>189</v>
      </c>
      <c r="AU155" s="20" t="s">
        <v>94</v>
      </c>
      <c r="AY155" s="20" t="s">
        <v>188</v>
      </c>
      <c r="BE155" s="109">
        <f t="shared" si="29"/>
        <v>0</v>
      </c>
      <c r="BF155" s="109">
        <f t="shared" si="30"/>
        <v>0</v>
      </c>
      <c r="BG155" s="109">
        <f t="shared" si="31"/>
        <v>0</v>
      </c>
      <c r="BH155" s="109">
        <f t="shared" si="32"/>
        <v>0</v>
      </c>
      <c r="BI155" s="109">
        <f t="shared" si="33"/>
        <v>0</v>
      </c>
      <c r="BJ155" s="20" t="s">
        <v>94</v>
      </c>
      <c r="BK155" s="109">
        <f t="shared" si="34"/>
        <v>0</v>
      </c>
      <c r="BL155" s="20" t="s">
        <v>193</v>
      </c>
      <c r="BM155" s="20" t="s">
        <v>512</v>
      </c>
    </row>
    <row r="156" spans="2:65" s="1" customFormat="1" ht="31.5" customHeight="1">
      <c r="B156" s="135"/>
      <c r="C156" s="164" t="s">
        <v>345</v>
      </c>
      <c r="D156" s="164" t="s">
        <v>189</v>
      </c>
      <c r="E156" s="165" t="s">
        <v>1427</v>
      </c>
      <c r="F156" s="256" t="s">
        <v>1428</v>
      </c>
      <c r="G156" s="256"/>
      <c r="H156" s="256"/>
      <c r="I156" s="256"/>
      <c r="J156" s="166" t="s">
        <v>208</v>
      </c>
      <c r="K156" s="167">
        <v>9.2999999999999999E-2</v>
      </c>
      <c r="L156" s="257">
        <v>0</v>
      </c>
      <c r="M156" s="257"/>
      <c r="N156" s="258">
        <f t="shared" si="25"/>
        <v>0</v>
      </c>
      <c r="O156" s="258"/>
      <c r="P156" s="258"/>
      <c r="Q156" s="258"/>
      <c r="R156" s="138"/>
      <c r="T156" s="168" t="s">
        <v>5</v>
      </c>
      <c r="U156" s="47" t="s">
        <v>51</v>
      </c>
      <c r="V156" s="39"/>
      <c r="W156" s="169">
        <f t="shared" si="26"/>
        <v>0</v>
      </c>
      <c r="X156" s="169">
        <v>0</v>
      </c>
      <c r="Y156" s="169">
        <f t="shared" si="27"/>
        <v>0</v>
      </c>
      <c r="Z156" s="169">
        <v>0</v>
      </c>
      <c r="AA156" s="170">
        <f t="shared" si="28"/>
        <v>0</v>
      </c>
      <c r="AR156" s="20" t="s">
        <v>193</v>
      </c>
      <c r="AT156" s="20" t="s">
        <v>189</v>
      </c>
      <c r="AU156" s="20" t="s">
        <v>94</v>
      </c>
      <c r="AY156" s="20" t="s">
        <v>188</v>
      </c>
      <c r="BE156" s="109">
        <f t="shared" si="29"/>
        <v>0</v>
      </c>
      <c r="BF156" s="109">
        <f t="shared" si="30"/>
        <v>0</v>
      </c>
      <c r="BG156" s="109">
        <f t="shared" si="31"/>
        <v>0</v>
      </c>
      <c r="BH156" s="109">
        <f t="shared" si="32"/>
        <v>0</v>
      </c>
      <c r="BI156" s="109">
        <f t="shared" si="33"/>
        <v>0</v>
      </c>
      <c r="BJ156" s="20" t="s">
        <v>94</v>
      </c>
      <c r="BK156" s="109">
        <f t="shared" si="34"/>
        <v>0</v>
      </c>
      <c r="BL156" s="20" t="s">
        <v>193</v>
      </c>
      <c r="BM156" s="20" t="s">
        <v>524</v>
      </c>
    </row>
    <row r="157" spans="2:65" s="9" customFormat="1" ht="37.35" customHeight="1">
      <c r="B157" s="153"/>
      <c r="C157" s="154"/>
      <c r="D157" s="155" t="s">
        <v>1368</v>
      </c>
      <c r="E157" s="155"/>
      <c r="F157" s="155"/>
      <c r="G157" s="155"/>
      <c r="H157" s="155"/>
      <c r="I157" s="155"/>
      <c r="J157" s="155"/>
      <c r="K157" s="155"/>
      <c r="L157" s="155"/>
      <c r="M157" s="155"/>
      <c r="N157" s="263">
        <f>BK157</f>
        <v>0</v>
      </c>
      <c r="O157" s="264"/>
      <c r="P157" s="264"/>
      <c r="Q157" s="264"/>
      <c r="R157" s="156"/>
      <c r="T157" s="157"/>
      <c r="U157" s="154"/>
      <c r="V157" s="154"/>
      <c r="W157" s="158">
        <f>SUM(W158:W164)</f>
        <v>0</v>
      </c>
      <c r="X157" s="154"/>
      <c r="Y157" s="158">
        <f>SUM(Y158:Y164)</f>
        <v>0.37529999999999997</v>
      </c>
      <c r="Z157" s="154"/>
      <c r="AA157" s="159">
        <f>SUM(AA158:AA164)</f>
        <v>0</v>
      </c>
      <c r="AR157" s="160" t="s">
        <v>94</v>
      </c>
      <c r="AT157" s="161" t="s">
        <v>85</v>
      </c>
      <c r="AU157" s="161" t="s">
        <v>86</v>
      </c>
      <c r="AY157" s="160" t="s">
        <v>188</v>
      </c>
      <c r="BK157" s="162">
        <f>SUM(BK158:BK164)</f>
        <v>0</v>
      </c>
    </row>
    <row r="158" spans="2:65" s="1" customFormat="1" ht="31.5" customHeight="1">
      <c r="B158" s="135"/>
      <c r="C158" s="164" t="s">
        <v>351</v>
      </c>
      <c r="D158" s="164" t="s">
        <v>189</v>
      </c>
      <c r="E158" s="165" t="s">
        <v>1429</v>
      </c>
      <c r="F158" s="256" t="s">
        <v>1430</v>
      </c>
      <c r="G158" s="256"/>
      <c r="H158" s="256"/>
      <c r="I158" s="256"/>
      <c r="J158" s="166" t="s">
        <v>236</v>
      </c>
      <c r="K158" s="167">
        <v>12</v>
      </c>
      <c r="L158" s="257">
        <v>0</v>
      </c>
      <c r="M158" s="257"/>
      <c r="N158" s="258">
        <f t="shared" ref="N158:N164" si="35">ROUND(L158*K158,2)</f>
        <v>0</v>
      </c>
      <c r="O158" s="258"/>
      <c r="P158" s="258"/>
      <c r="Q158" s="258"/>
      <c r="R158" s="138"/>
      <c r="T158" s="168" t="s">
        <v>5</v>
      </c>
      <c r="U158" s="47" t="s">
        <v>51</v>
      </c>
      <c r="V158" s="39"/>
      <c r="W158" s="169">
        <f t="shared" ref="W158:W164" si="36">V158*K158</f>
        <v>0</v>
      </c>
      <c r="X158" s="169">
        <v>0</v>
      </c>
      <c r="Y158" s="169">
        <f t="shared" ref="Y158:Y164" si="37">X158*K158</f>
        <v>0</v>
      </c>
      <c r="Z158" s="169">
        <v>0</v>
      </c>
      <c r="AA158" s="170">
        <f t="shared" ref="AA158:AA164" si="38">Z158*K158</f>
        <v>0</v>
      </c>
      <c r="AR158" s="20" t="s">
        <v>193</v>
      </c>
      <c r="AT158" s="20" t="s">
        <v>189</v>
      </c>
      <c r="AU158" s="20" t="s">
        <v>94</v>
      </c>
      <c r="AY158" s="20" t="s">
        <v>188</v>
      </c>
      <c r="BE158" s="109">
        <f t="shared" ref="BE158:BE164" si="39">IF(U158="základní",N158,0)</f>
        <v>0</v>
      </c>
      <c r="BF158" s="109">
        <f t="shared" ref="BF158:BF164" si="40">IF(U158="snížená",N158,0)</f>
        <v>0</v>
      </c>
      <c r="BG158" s="109">
        <f t="shared" ref="BG158:BG164" si="41">IF(U158="zákl. přenesená",N158,0)</f>
        <v>0</v>
      </c>
      <c r="BH158" s="109">
        <f t="shared" ref="BH158:BH164" si="42">IF(U158="sníž. přenesená",N158,0)</f>
        <v>0</v>
      </c>
      <c r="BI158" s="109">
        <f t="shared" ref="BI158:BI164" si="43">IF(U158="nulová",N158,0)</f>
        <v>0</v>
      </c>
      <c r="BJ158" s="20" t="s">
        <v>94</v>
      </c>
      <c r="BK158" s="109">
        <f t="shared" ref="BK158:BK164" si="44">ROUND(L158*K158,2)</f>
        <v>0</v>
      </c>
      <c r="BL158" s="20" t="s">
        <v>193</v>
      </c>
      <c r="BM158" s="20" t="s">
        <v>536</v>
      </c>
    </row>
    <row r="159" spans="2:65" s="1" customFormat="1" ht="31.5" customHeight="1">
      <c r="B159" s="135"/>
      <c r="C159" s="164" t="s">
        <v>356</v>
      </c>
      <c r="D159" s="164" t="s">
        <v>189</v>
      </c>
      <c r="E159" s="165" t="s">
        <v>1431</v>
      </c>
      <c r="F159" s="256" t="s">
        <v>1432</v>
      </c>
      <c r="G159" s="256"/>
      <c r="H159" s="256"/>
      <c r="I159" s="256"/>
      <c r="J159" s="166" t="s">
        <v>236</v>
      </c>
      <c r="K159" s="167">
        <v>7</v>
      </c>
      <c r="L159" s="257">
        <v>0</v>
      </c>
      <c r="M159" s="257"/>
      <c r="N159" s="258">
        <f t="shared" si="35"/>
        <v>0</v>
      </c>
      <c r="O159" s="258"/>
      <c r="P159" s="258"/>
      <c r="Q159" s="258"/>
      <c r="R159" s="138"/>
      <c r="T159" s="168" t="s">
        <v>5</v>
      </c>
      <c r="U159" s="47" t="s">
        <v>51</v>
      </c>
      <c r="V159" s="39"/>
      <c r="W159" s="169">
        <f t="shared" si="36"/>
        <v>0</v>
      </c>
      <c r="X159" s="169">
        <v>3.09E-2</v>
      </c>
      <c r="Y159" s="169">
        <f t="shared" si="37"/>
        <v>0.21629999999999999</v>
      </c>
      <c r="Z159" s="169">
        <v>0</v>
      </c>
      <c r="AA159" s="170">
        <f t="shared" si="38"/>
        <v>0</v>
      </c>
      <c r="AR159" s="20" t="s">
        <v>193</v>
      </c>
      <c r="AT159" s="20" t="s">
        <v>189</v>
      </c>
      <c r="AU159" s="20" t="s">
        <v>94</v>
      </c>
      <c r="AY159" s="20" t="s">
        <v>188</v>
      </c>
      <c r="BE159" s="109">
        <f t="shared" si="39"/>
        <v>0</v>
      </c>
      <c r="BF159" s="109">
        <f t="shared" si="40"/>
        <v>0</v>
      </c>
      <c r="BG159" s="109">
        <f t="shared" si="41"/>
        <v>0</v>
      </c>
      <c r="BH159" s="109">
        <f t="shared" si="42"/>
        <v>0</v>
      </c>
      <c r="BI159" s="109">
        <f t="shared" si="43"/>
        <v>0</v>
      </c>
      <c r="BJ159" s="20" t="s">
        <v>94</v>
      </c>
      <c r="BK159" s="109">
        <f t="shared" si="44"/>
        <v>0</v>
      </c>
      <c r="BL159" s="20" t="s">
        <v>193</v>
      </c>
      <c r="BM159" s="20" t="s">
        <v>547</v>
      </c>
    </row>
    <row r="160" spans="2:65" s="1" customFormat="1" ht="31.5" customHeight="1">
      <c r="B160" s="135"/>
      <c r="C160" s="164" t="s">
        <v>360</v>
      </c>
      <c r="D160" s="164" t="s">
        <v>189</v>
      </c>
      <c r="E160" s="165" t="s">
        <v>1433</v>
      </c>
      <c r="F160" s="256" t="s">
        <v>1434</v>
      </c>
      <c r="G160" s="256"/>
      <c r="H160" s="256"/>
      <c r="I160" s="256"/>
      <c r="J160" s="166" t="s">
        <v>236</v>
      </c>
      <c r="K160" s="167">
        <v>2</v>
      </c>
      <c r="L160" s="257">
        <v>0</v>
      </c>
      <c r="M160" s="257"/>
      <c r="N160" s="258">
        <f t="shared" si="35"/>
        <v>0</v>
      </c>
      <c r="O160" s="258"/>
      <c r="P160" s="258"/>
      <c r="Q160" s="258"/>
      <c r="R160" s="138"/>
      <c r="T160" s="168" t="s">
        <v>5</v>
      </c>
      <c r="U160" s="47" t="s">
        <v>51</v>
      </c>
      <c r="V160" s="39"/>
      <c r="W160" s="169">
        <f t="shared" si="36"/>
        <v>0</v>
      </c>
      <c r="X160" s="169">
        <v>3.4799999999999998E-2</v>
      </c>
      <c r="Y160" s="169">
        <f t="shared" si="37"/>
        <v>6.9599999999999995E-2</v>
      </c>
      <c r="Z160" s="169">
        <v>0</v>
      </c>
      <c r="AA160" s="170">
        <f t="shared" si="38"/>
        <v>0</v>
      </c>
      <c r="AR160" s="20" t="s">
        <v>193</v>
      </c>
      <c r="AT160" s="20" t="s">
        <v>189</v>
      </c>
      <c r="AU160" s="20" t="s">
        <v>94</v>
      </c>
      <c r="AY160" s="20" t="s">
        <v>188</v>
      </c>
      <c r="BE160" s="109">
        <f t="shared" si="39"/>
        <v>0</v>
      </c>
      <c r="BF160" s="109">
        <f t="shared" si="40"/>
        <v>0</v>
      </c>
      <c r="BG160" s="109">
        <f t="shared" si="41"/>
        <v>0</v>
      </c>
      <c r="BH160" s="109">
        <f t="shared" si="42"/>
        <v>0</v>
      </c>
      <c r="BI160" s="109">
        <f t="shared" si="43"/>
        <v>0</v>
      </c>
      <c r="BJ160" s="20" t="s">
        <v>94</v>
      </c>
      <c r="BK160" s="109">
        <f t="shared" si="44"/>
        <v>0</v>
      </c>
      <c r="BL160" s="20" t="s">
        <v>193</v>
      </c>
      <c r="BM160" s="20" t="s">
        <v>558</v>
      </c>
    </row>
    <row r="161" spans="2:65" s="1" customFormat="1" ht="31.5" customHeight="1">
      <c r="B161" s="135"/>
      <c r="C161" s="164" t="s">
        <v>364</v>
      </c>
      <c r="D161" s="164" t="s">
        <v>189</v>
      </c>
      <c r="E161" s="165" t="s">
        <v>1435</v>
      </c>
      <c r="F161" s="256" t="s">
        <v>1436</v>
      </c>
      <c r="G161" s="256"/>
      <c r="H161" s="256"/>
      <c r="I161" s="256"/>
      <c r="J161" s="166" t="s">
        <v>236</v>
      </c>
      <c r="K161" s="167">
        <v>2</v>
      </c>
      <c r="L161" s="257">
        <v>0</v>
      </c>
      <c r="M161" s="257"/>
      <c r="N161" s="258">
        <f t="shared" si="35"/>
        <v>0</v>
      </c>
      <c r="O161" s="258"/>
      <c r="P161" s="258"/>
      <c r="Q161" s="258"/>
      <c r="R161" s="138"/>
      <c r="T161" s="168" t="s">
        <v>5</v>
      </c>
      <c r="U161" s="47" t="s">
        <v>51</v>
      </c>
      <c r="V161" s="39"/>
      <c r="W161" s="169">
        <f t="shared" si="36"/>
        <v>0</v>
      </c>
      <c r="X161" s="169">
        <v>4.4699999999999997E-2</v>
      </c>
      <c r="Y161" s="169">
        <f t="shared" si="37"/>
        <v>8.9399999999999993E-2</v>
      </c>
      <c r="Z161" s="169">
        <v>0</v>
      </c>
      <c r="AA161" s="170">
        <f t="shared" si="38"/>
        <v>0</v>
      </c>
      <c r="AR161" s="20" t="s">
        <v>193</v>
      </c>
      <c r="AT161" s="20" t="s">
        <v>189</v>
      </c>
      <c r="AU161" s="20" t="s">
        <v>94</v>
      </c>
      <c r="AY161" s="20" t="s">
        <v>188</v>
      </c>
      <c r="BE161" s="109">
        <f t="shared" si="39"/>
        <v>0</v>
      </c>
      <c r="BF161" s="109">
        <f t="shared" si="40"/>
        <v>0</v>
      </c>
      <c r="BG161" s="109">
        <f t="shared" si="41"/>
        <v>0</v>
      </c>
      <c r="BH161" s="109">
        <f t="shared" si="42"/>
        <v>0</v>
      </c>
      <c r="BI161" s="109">
        <f t="shared" si="43"/>
        <v>0</v>
      </c>
      <c r="BJ161" s="20" t="s">
        <v>94</v>
      </c>
      <c r="BK161" s="109">
        <f t="shared" si="44"/>
        <v>0</v>
      </c>
      <c r="BL161" s="20" t="s">
        <v>193</v>
      </c>
      <c r="BM161" s="20" t="s">
        <v>569</v>
      </c>
    </row>
    <row r="162" spans="2:65" s="1" customFormat="1" ht="22.5" customHeight="1">
      <c r="B162" s="135"/>
      <c r="C162" s="164" t="s">
        <v>369</v>
      </c>
      <c r="D162" s="164" t="s">
        <v>189</v>
      </c>
      <c r="E162" s="165" t="s">
        <v>1437</v>
      </c>
      <c r="F162" s="256" t="s">
        <v>1438</v>
      </c>
      <c r="G162" s="256"/>
      <c r="H162" s="256"/>
      <c r="I162" s="256"/>
      <c r="J162" s="166" t="s">
        <v>236</v>
      </c>
      <c r="K162" s="167">
        <v>11</v>
      </c>
      <c r="L162" s="257">
        <v>0</v>
      </c>
      <c r="M162" s="257"/>
      <c r="N162" s="258">
        <f t="shared" si="35"/>
        <v>0</v>
      </c>
      <c r="O162" s="258"/>
      <c r="P162" s="258"/>
      <c r="Q162" s="258"/>
      <c r="R162" s="138"/>
      <c r="T162" s="168" t="s">
        <v>5</v>
      </c>
      <c r="U162" s="47" t="s">
        <v>51</v>
      </c>
      <c r="V162" s="39"/>
      <c r="W162" s="169">
        <f t="shared" si="36"/>
        <v>0</v>
      </c>
      <c r="X162" s="169">
        <v>0</v>
      </c>
      <c r="Y162" s="169">
        <f t="shared" si="37"/>
        <v>0</v>
      </c>
      <c r="Z162" s="169">
        <v>0</v>
      </c>
      <c r="AA162" s="170">
        <f t="shared" si="38"/>
        <v>0</v>
      </c>
      <c r="AR162" s="20" t="s">
        <v>193</v>
      </c>
      <c r="AT162" s="20" t="s">
        <v>189</v>
      </c>
      <c r="AU162" s="20" t="s">
        <v>94</v>
      </c>
      <c r="AY162" s="20" t="s">
        <v>188</v>
      </c>
      <c r="BE162" s="109">
        <f t="shared" si="39"/>
        <v>0</v>
      </c>
      <c r="BF162" s="109">
        <f t="shared" si="40"/>
        <v>0</v>
      </c>
      <c r="BG162" s="109">
        <f t="shared" si="41"/>
        <v>0</v>
      </c>
      <c r="BH162" s="109">
        <f t="shared" si="42"/>
        <v>0</v>
      </c>
      <c r="BI162" s="109">
        <f t="shared" si="43"/>
        <v>0</v>
      </c>
      <c r="BJ162" s="20" t="s">
        <v>94</v>
      </c>
      <c r="BK162" s="109">
        <f t="shared" si="44"/>
        <v>0</v>
      </c>
      <c r="BL162" s="20" t="s">
        <v>193</v>
      </c>
      <c r="BM162" s="20" t="s">
        <v>580</v>
      </c>
    </row>
    <row r="163" spans="2:65" s="1" customFormat="1" ht="22.5" customHeight="1">
      <c r="B163" s="135"/>
      <c r="C163" s="164" t="s">
        <v>397</v>
      </c>
      <c r="D163" s="164" t="s">
        <v>189</v>
      </c>
      <c r="E163" s="165" t="s">
        <v>1439</v>
      </c>
      <c r="F163" s="256" t="s">
        <v>1440</v>
      </c>
      <c r="G163" s="256"/>
      <c r="H163" s="256"/>
      <c r="I163" s="256"/>
      <c r="J163" s="166" t="s">
        <v>236</v>
      </c>
      <c r="K163" s="167">
        <v>11</v>
      </c>
      <c r="L163" s="257">
        <v>0</v>
      </c>
      <c r="M163" s="257"/>
      <c r="N163" s="258">
        <f t="shared" si="35"/>
        <v>0</v>
      </c>
      <c r="O163" s="258"/>
      <c r="P163" s="258"/>
      <c r="Q163" s="258"/>
      <c r="R163" s="138"/>
      <c r="T163" s="168" t="s">
        <v>5</v>
      </c>
      <c r="U163" s="47" t="s">
        <v>51</v>
      </c>
      <c r="V163" s="39"/>
      <c r="W163" s="169">
        <f t="shared" si="36"/>
        <v>0</v>
      </c>
      <c r="X163" s="169">
        <v>0</v>
      </c>
      <c r="Y163" s="169">
        <f t="shared" si="37"/>
        <v>0</v>
      </c>
      <c r="Z163" s="169">
        <v>0</v>
      </c>
      <c r="AA163" s="170">
        <f t="shared" si="38"/>
        <v>0</v>
      </c>
      <c r="AR163" s="20" t="s">
        <v>193</v>
      </c>
      <c r="AT163" s="20" t="s">
        <v>189</v>
      </c>
      <c r="AU163" s="20" t="s">
        <v>94</v>
      </c>
      <c r="AY163" s="20" t="s">
        <v>188</v>
      </c>
      <c r="BE163" s="109">
        <f t="shared" si="39"/>
        <v>0</v>
      </c>
      <c r="BF163" s="109">
        <f t="shared" si="40"/>
        <v>0</v>
      </c>
      <c r="BG163" s="109">
        <f t="shared" si="41"/>
        <v>0</v>
      </c>
      <c r="BH163" s="109">
        <f t="shared" si="42"/>
        <v>0</v>
      </c>
      <c r="BI163" s="109">
        <f t="shared" si="43"/>
        <v>0</v>
      </c>
      <c r="BJ163" s="20" t="s">
        <v>94</v>
      </c>
      <c r="BK163" s="109">
        <f t="shared" si="44"/>
        <v>0</v>
      </c>
      <c r="BL163" s="20" t="s">
        <v>193</v>
      </c>
      <c r="BM163" s="20" t="s">
        <v>594</v>
      </c>
    </row>
    <row r="164" spans="2:65" s="1" customFormat="1" ht="31.5" customHeight="1">
      <c r="B164" s="135"/>
      <c r="C164" s="164" t="s">
        <v>401</v>
      </c>
      <c r="D164" s="164" t="s">
        <v>189</v>
      </c>
      <c r="E164" s="165" t="s">
        <v>1441</v>
      </c>
      <c r="F164" s="256" t="s">
        <v>1442</v>
      </c>
      <c r="G164" s="256"/>
      <c r="H164" s="256"/>
      <c r="I164" s="256"/>
      <c r="J164" s="166" t="s">
        <v>208</v>
      </c>
      <c r="K164" s="167">
        <v>0.375</v>
      </c>
      <c r="L164" s="257">
        <v>0</v>
      </c>
      <c r="M164" s="257"/>
      <c r="N164" s="258">
        <f t="shared" si="35"/>
        <v>0</v>
      </c>
      <c r="O164" s="258"/>
      <c r="P164" s="258"/>
      <c r="Q164" s="258"/>
      <c r="R164" s="138"/>
      <c r="T164" s="168" t="s">
        <v>5</v>
      </c>
      <c r="U164" s="47" t="s">
        <v>51</v>
      </c>
      <c r="V164" s="39"/>
      <c r="W164" s="169">
        <f t="shared" si="36"/>
        <v>0</v>
      </c>
      <c r="X164" s="169">
        <v>0</v>
      </c>
      <c r="Y164" s="169">
        <f t="shared" si="37"/>
        <v>0</v>
      </c>
      <c r="Z164" s="169">
        <v>0</v>
      </c>
      <c r="AA164" s="170">
        <f t="shared" si="38"/>
        <v>0</v>
      </c>
      <c r="AR164" s="20" t="s">
        <v>193</v>
      </c>
      <c r="AT164" s="20" t="s">
        <v>189</v>
      </c>
      <c r="AU164" s="20" t="s">
        <v>94</v>
      </c>
      <c r="AY164" s="20" t="s">
        <v>188</v>
      </c>
      <c r="BE164" s="109">
        <f t="shared" si="39"/>
        <v>0</v>
      </c>
      <c r="BF164" s="109">
        <f t="shared" si="40"/>
        <v>0</v>
      </c>
      <c r="BG164" s="109">
        <f t="shared" si="41"/>
        <v>0</v>
      </c>
      <c r="BH164" s="109">
        <f t="shared" si="42"/>
        <v>0</v>
      </c>
      <c r="BI164" s="109">
        <f t="shared" si="43"/>
        <v>0</v>
      </c>
      <c r="BJ164" s="20" t="s">
        <v>94</v>
      </c>
      <c r="BK164" s="109">
        <f t="shared" si="44"/>
        <v>0</v>
      </c>
      <c r="BL164" s="20" t="s">
        <v>193</v>
      </c>
      <c r="BM164" s="20" t="s">
        <v>605</v>
      </c>
    </row>
    <row r="165" spans="2:65" s="1" customFormat="1" ht="49.9" customHeight="1">
      <c r="B165" s="38"/>
      <c r="C165" s="39"/>
      <c r="D165" s="155"/>
      <c r="E165" s="39"/>
      <c r="F165" s="39"/>
      <c r="G165" s="39"/>
      <c r="H165" s="39"/>
      <c r="I165" s="39"/>
      <c r="J165" s="39"/>
      <c r="K165" s="39"/>
      <c r="L165" s="39"/>
      <c r="M165" s="39"/>
      <c r="N165" s="247"/>
      <c r="O165" s="248"/>
      <c r="P165" s="248"/>
      <c r="Q165" s="248"/>
      <c r="R165" s="40"/>
      <c r="T165" s="200"/>
      <c r="U165" s="59"/>
      <c r="V165" s="59"/>
      <c r="W165" s="59"/>
      <c r="X165" s="59"/>
      <c r="Y165" s="59"/>
      <c r="Z165" s="59"/>
      <c r="AA165" s="61"/>
      <c r="AT165" s="20" t="s">
        <v>85</v>
      </c>
      <c r="AU165" s="20" t="s">
        <v>86</v>
      </c>
      <c r="AY165" s="20" t="s">
        <v>1059</v>
      </c>
      <c r="BK165" s="109">
        <v>0</v>
      </c>
    </row>
    <row r="166" spans="2:65" s="1" customFormat="1" ht="6.95" customHeight="1">
      <c r="B166" s="62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4"/>
    </row>
  </sheetData>
  <mergeCells count="18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8:I158"/>
    <mergeCell ref="L158:M158"/>
    <mergeCell ref="N158:Q158"/>
    <mergeCell ref="N157:Q157"/>
    <mergeCell ref="N165:Q165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H1:K1"/>
    <mergeCell ref="S2:AC2"/>
    <mergeCell ref="N121:Q121"/>
    <mergeCell ref="N122:Q122"/>
    <mergeCell ref="N130:Q130"/>
    <mergeCell ref="N131:Q131"/>
    <mergeCell ref="N135:Q135"/>
    <mergeCell ref="N143:Q143"/>
    <mergeCell ref="N148:Q148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</mergeCells>
  <hyperlinks>
    <hyperlink ref="F1:G1" location="C2" display="1) Krycí list rozpočtu"/>
    <hyperlink ref="H1:K1" location="C85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1"/>
  <sheetViews>
    <sheetView showGridLines="0" workbookViewId="0">
      <pane ySplit="1" topLeftCell="A100" activePane="bottomLeft" state="frozen"/>
      <selection pane="bottomLeft" activeCell="N120" sqref="N120:Q1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4"/>
      <c r="C1" s="14"/>
      <c r="D1" s="15" t="s">
        <v>1</v>
      </c>
      <c r="E1" s="14"/>
      <c r="F1" s="16" t="s">
        <v>121</v>
      </c>
      <c r="G1" s="16"/>
      <c r="H1" s="249" t="s">
        <v>122</v>
      </c>
      <c r="I1" s="249"/>
      <c r="J1" s="249"/>
      <c r="K1" s="249"/>
      <c r="L1" s="16" t="s">
        <v>123</v>
      </c>
      <c r="M1" s="14"/>
      <c r="N1" s="14"/>
      <c r="O1" s="15" t="s">
        <v>124</v>
      </c>
      <c r="P1" s="14"/>
      <c r="Q1" s="14"/>
      <c r="R1" s="14"/>
      <c r="S1" s="16" t="s">
        <v>125</v>
      </c>
      <c r="T1" s="16"/>
      <c r="U1" s="118"/>
      <c r="V1" s="11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04" t="s">
        <v>8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20" t="s">
        <v>109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126</v>
      </c>
    </row>
    <row r="4" spans="1:66" ht="36.950000000000003" customHeight="1">
      <c r="B4" s="24"/>
      <c r="C4" s="218" t="s">
        <v>127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82" t="str">
        <f>'Rekapitulace stavby'!K6</f>
        <v>SOU opravárenské Králíky - dokončení rekonstrukce DM</v>
      </c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"/>
      <c r="R6" s="25"/>
    </row>
    <row r="7" spans="1:66" s="1" customFormat="1" ht="32.85" customHeight="1">
      <c r="B7" s="38"/>
      <c r="C7" s="39"/>
      <c r="D7" s="31" t="s">
        <v>128</v>
      </c>
      <c r="E7" s="39"/>
      <c r="F7" s="240" t="s">
        <v>1443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39"/>
      <c r="R7" s="40"/>
    </row>
    <row r="8" spans="1:66" s="1" customFormat="1" ht="14.45" customHeight="1">
      <c r="B8" s="38"/>
      <c r="C8" s="39"/>
      <c r="D8" s="32" t="s">
        <v>21</v>
      </c>
      <c r="E8" s="39"/>
      <c r="F8" s="30" t="s">
        <v>22</v>
      </c>
      <c r="G8" s="39"/>
      <c r="H8" s="39"/>
      <c r="I8" s="39"/>
      <c r="J8" s="39"/>
      <c r="K8" s="39"/>
      <c r="L8" s="39"/>
      <c r="M8" s="32" t="s">
        <v>23</v>
      </c>
      <c r="N8" s="39"/>
      <c r="O8" s="30" t="s">
        <v>24</v>
      </c>
      <c r="P8" s="39"/>
      <c r="Q8" s="39"/>
      <c r="R8" s="40"/>
    </row>
    <row r="9" spans="1:66" s="1" customFormat="1" ht="14.45" customHeight="1">
      <c r="B9" s="38"/>
      <c r="C9" s="39"/>
      <c r="D9" s="32" t="s">
        <v>25</v>
      </c>
      <c r="E9" s="39"/>
      <c r="F9" s="30" t="s">
        <v>26</v>
      </c>
      <c r="G9" s="39"/>
      <c r="H9" s="39"/>
      <c r="I9" s="39"/>
      <c r="J9" s="39"/>
      <c r="K9" s="39"/>
      <c r="L9" s="39"/>
      <c r="M9" s="32" t="s">
        <v>27</v>
      </c>
      <c r="N9" s="39"/>
      <c r="O9" s="299" t="str">
        <f>'Rekapitulace stavby'!AN8</f>
        <v>31. 10. 2017</v>
      </c>
      <c r="P9" s="284"/>
      <c r="Q9" s="39"/>
      <c r="R9" s="40"/>
    </row>
    <row r="10" spans="1:66" s="1" customFormat="1" ht="21.75" customHeight="1">
      <c r="B10" s="38"/>
      <c r="C10" s="39"/>
      <c r="D10" s="29" t="s">
        <v>131</v>
      </c>
      <c r="E10" s="39"/>
      <c r="F10" s="34" t="s">
        <v>1444</v>
      </c>
      <c r="G10" s="39"/>
      <c r="H10" s="39"/>
      <c r="I10" s="39"/>
      <c r="J10" s="39"/>
      <c r="K10" s="39"/>
      <c r="L10" s="39"/>
      <c r="M10" s="29" t="s">
        <v>29</v>
      </c>
      <c r="N10" s="39"/>
      <c r="O10" s="34" t="s">
        <v>30</v>
      </c>
      <c r="P10" s="39"/>
      <c r="Q10" s="39"/>
      <c r="R10" s="40"/>
    </row>
    <row r="11" spans="1:66" s="1" customFormat="1" ht="14.45" customHeight="1">
      <c r="B11" s="38"/>
      <c r="C11" s="39"/>
      <c r="D11" s="32" t="s">
        <v>31</v>
      </c>
      <c r="E11" s="39"/>
      <c r="F11" s="39"/>
      <c r="G11" s="39"/>
      <c r="H11" s="39"/>
      <c r="I11" s="39"/>
      <c r="J11" s="39"/>
      <c r="K11" s="39"/>
      <c r="L11" s="39"/>
      <c r="M11" s="32" t="s">
        <v>32</v>
      </c>
      <c r="N11" s="39"/>
      <c r="O11" s="238" t="s">
        <v>33</v>
      </c>
      <c r="P11" s="238"/>
      <c r="Q11" s="39"/>
      <c r="R11" s="40"/>
    </row>
    <row r="12" spans="1:66" s="1" customFormat="1" ht="18" customHeight="1">
      <c r="B12" s="38"/>
      <c r="C12" s="39"/>
      <c r="D12" s="39"/>
      <c r="E12" s="30" t="s">
        <v>34</v>
      </c>
      <c r="F12" s="39"/>
      <c r="G12" s="39"/>
      <c r="H12" s="39"/>
      <c r="I12" s="39"/>
      <c r="J12" s="39"/>
      <c r="K12" s="39"/>
      <c r="L12" s="39"/>
      <c r="M12" s="32" t="s">
        <v>35</v>
      </c>
      <c r="N12" s="39"/>
      <c r="O12" s="238" t="s">
        <v>36</v>
      </c>
      <c r="P12" s="238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2" t="s">
        <v>37</v>
      </c>
      <c r="E14" s="39"/>
      <c r="F14" s="39"/>
      <c r="G14" s="39"/>
      <c r="H14" s="39"/>
      <c r="I14" s="39"/>
      <c r="J14" s="39"/>
      <c r="K14" s="39"/>
      <c r="L14" s="39"/>
      <c r="M14" s="32" t="s">
        <v>32</v>
      </c>
      <c r="N14" s="39"/>
      <c r="O14" s="300" t="str">
        <f>IF('Rekapitulace stavby'!AN13="","",'Rekapitulace stavby'!AN13)</f>
        <v>Vyplň údaj</v>
      </c>
      <c r="P14" s="238"/>
      <c r="Q14" s="39"/>
      <c r="R14" s="40"/>
    </row>
    <row r="15" spans="1:66" s="1" customFormat="1" ht="18" customHeight="1">
      <c r="B15" s="38"/>
      <c r="C15" s="39"/>
      <c r="D15" s="39"/>
      <c r="E15" s="300" t="str">
        <f>IF('Rekapitulace stavby'!E14="","",'Rekapitulace stavby'!E14)</f>
        <v>Vyplň údaj</v>
      </c>
      <c r="F15" s="301"/>
      <c r="G15" s="301"/>
      <c r="H15" s="301"/>
      <c r="I15" s="301"/>
      <c r="J15" s="301"/>
      <c r="K15" s="301"/>
      <c r="L15" s="301"/>
      <c r="M15" s="32" t="s">
        <v>35</v>
      </c>
      <c r="N15" s="39"/>
      <c r="O15" s="300" t="str">
        <f>IF('Rekapitulace stavby'!AN14="","",'Rekapitulace stavby'!AN14)</f>
        <v>Vyplň údaj</v>
      </c>
      <c r="P15" s="238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2" t="s">
        <v>39</v>
      </c>
      <c r="E17" s="39"/>
      <c r="F17" s="39"/>
      <c r="G17" s="39"/>
      <c r="H17" s="39"/>
      <c r="I17" s="39"/>
      <c r="J17" s="39"/>
      <c r="K17" s="39"/>
      <c r="L17" s="39"/>
      <c r="M17" s="32" t="s">
        <v>32</v>
      </c>
      <c r="N17" s="39"/>
      <c r="O17" s="238" t="s">
        <v>5</v>
      </c>
      <c r="P17" s="238"/>
      <c r="Q17" s="39"/>
      <c r="R17" s="40"/>
    </row>
    <row r="18" spans="2:18" s="1" customFormat="1" ht="18" customHeight="1">
      <c r="B18" s="38"/>
      <c r="C18" s="39"/>
      <c r="D18" s="39"/>
      <c r="E18" s="30" t="s">
        <v>1445</v>
      </c>
      <c r="F18" s="39"/>
      <c r="G18" s="39"/>
      <c r="H18" s="39"/>
      <c r="I18" s="39"/>
      <c r="J18" s="39"/>
      <c r="K18" s="39"/>
      <c r="L18" s="39"/>
      <c r="M18" s="32" t="s">
        <v>35</v>
      </c>
      <c r="N18" s="39"/>
      <c r="O18" s="238" t="s">
        <v>5</v>
      </c>
      <c r="P18" s="238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2" t="s">
        <v>43</v>
      </c>
      <c r="E20" s="39"/>
      <c r="F20" s="39"/>
      <c r="G20" s="39"/>
      <c r="H20" s="39"/>
      <c r="I20" s="39"/>
      <c r="J20" s="39"/>
      <c r="K20" s="39"/>
      <c r="L20" s="39"/>
      <c r="M20" s="32" t="s">
        <v>32</v>
      </c>
      <c r="N20" s="39"/>
      <c r="O20" s="238" t="str">
        <f>IF('Rekapitulace stavby'!AN19="","",'Rekapitulace stavby'!AN19)</f>
        <v/>
      </c>
      <c r="P20" s="238"/>
      <c r="Q20" s="39"/>
      <c r="R20" s="40"/>
    </row>
    <row r="21" spans="2:18" s="1" customFormat="1" ht="18" customHeight="1">
      <c r="B21" s="38"/>
      <c r="C21" s="39"/>
      <c r="D21" s="39"/>
      <c r="E21" s="30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2" t="s">
        <v>35</v>
      </c>
      <c r="N21" s="39"/>
      <c r="O21" s="238" t="str">
        <f>IF('Rekapitulace stavby'!AN20="","",'Rekapitulace stavby'!AN20)</f>
        <v/>
      </c>
      <c r="P21" s="238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2" t="s">
        <v>45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43" t="s">
        <v>5</v>
      </c>
      <c r="F24" s="243"/>
      <c r="G24" s="243"/>
      <c r="H24" s="243"/>
      <c r="I24" s="243"/>
      <c r="J24" s="243"/>
      <c r="K24" s="243"/>
      <c r="L24" s="243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133</v>
      </c>
      <c r="E27" s="39"/>
      <c r="F27" s="39"/>
      <c r="G27" s="39"/>
      <c r="H27" s="39"/>
      <c r="I27" s="39"/>
      <c r="J27" s="39"/>
      <c r="K27" s="39"/>
      <c r="L27" s="39"/>
      <c r="M27" s="244">
        <f>N87</f>
        <v>0</v>
      </c>
      <c r="N27" s="244"/>
      <c r="O27" s="244"/>
      <c r="P27" s="244"/>
      <c r="Q27" s="39"/>
      <c r="R27" s="40"/>
    </row>
    <row r="28" spans="2:18" s="1" customFormat="1" ht="14.45" customHeight="1">
      <c r="B28" s="38"/>
      <c r="C28" s="39"/>
      <c r="D28" s="37" t="s">
        <v>116</v>
      </c>
      <c r="E28" s="39"/>
      <c r="F28" s="39"/>
      <c r="G28" s="39"/>
      <c r="H28" s="39"/>
      <c r="I28" s="39"/>
      <c r="J28" s="39"/>
      <c r="K28" s="39"/>
      <c r="L28" s="39"/>
      <c r="M28" s="244">
        <f>N91</f>
        <v>0</v>
      </c>
      <c r="N28" s="244"/>
      <c r="O28" s="244"/>
      <c r="P28" s="244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49</v>
      </c>
      <c r="E30" s="39"/>
      <c r="F30" s="39"/>
      <c r="G30" s="39"/>
      <c r="H30" s="39"/>
      <c r="I30" s="39"/>
      <c r="J30" s="39"/>
      <c r="K30" s="39"/>
      <c r="L30" s="39"/>
      <c r="M30" s="298">
        <f>ROUND(M27+M28,2)</f>
        <v>0</v>
      </c>
      <c r="N30" s="281"/>
      <c r="O30" s="281"/>
      <c r="P30" s="281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50</v>
      </c>
      <c r="E32" s="45" t="s">
        <v>51</v>
      </c>
      <c r="F32" s="46">
        <v>0.21</v>
      </c>
      <c r="G32" s="121" t="s">
        <v>52</v>
      </c>
      <c r="H32" s="295">
        <f>(SUM(BE91:BE98)+SUM(BE116:BE119))</f>
        <v>0</v>
      </c>
      <c r="I32" s="281"/>
      <c r="J32" s="281"/>
      <c r="K32" s="39"/>
      <c r="L32" s="39"/>
      <c r="M32" s="295">
        <f>ROUND((SUM(BE91:BE98)+SUM(BE116:BE119)), 2)*F32</f>
        <v>0</v>
      </c>
      <c r="N32" s="281"/>
      <c r="O32" s="281"/>
      <c r="P32" s="281"/>
      <c r="Q32" s="39"/>
      <c r="R32" s="40"/>
    </row>
    <row r="33" spans="2:18" s="1" customFormat="1" ht="14.45" customHeight="1">
      <c r="B33" s="38"/>
      <c r="C33" s="39"/>
      <c r="D33" s="39"/>
      <c r="E33" s="45" t="s">
        <v>53</v>
      </c>
      <c r="F33" s="46">
        <v>0.15</v>
      </c>
      <c r="G33" s="121" t="s">
        <v>52</v>
      </c>
      <c r="H33" s="295">
        <f>(SUM(BF91:BF98)+SUM(BF116:BF119))</f>
        <v>0</v>
      </c>
      <c r="I33" s="281"/>
      <c r="J33" s="281"/>
      <c r="K33" s="39"/>
      <c r="L33" s="39"/>
      <c r="M33" s="295">
        <f>ROUND((SUM(BF91:BF98)+SUM(BF116:BF119)), 2)*F33</f>
        <v>0</v>
      </c>
      <c r="N33" s="281"/>
      <c r="O33" s="281"/>
      <c r="P33" s="281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54</v>
      </c>
      <c r="F34" s="46">
        <v>0.21</v>
      </c>
      <c r="G34" s="121" t="s">
        <v>52</v>
      </c>
      <c r="H34" s="295">
        <f>(SUM(BG91:BG98)+SUM(BG116:BG119))</f>
        <v>0</v>
      </c>
      <c r="I34" s="281"/>
      <c r="J34" s="281"/>
      <c r="K34" s="39"/>
      <c r="L34" s="39"/>
      <c r="M34" s="295">
        <v>0</v>
      </c>
      <c r="N34" s="281"/>
      <c r="O34" s="281"/>
      <c r="P34" s="281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55</v>
      </c>
      <c r="F35" s="46">
        <v>0.15</v>
      </c>
      <c r="G35" s="121" t="s">
        <v>52</v>
      </c>
      <c r="H35" s="295">
        <f>(SUM(BH91:BH98)+SUM(BH116:BH119))</f>
        <v>0</v>
      </c>
      <c r="I35" s="281"/>
      <c r="J35" s="281"/>
      <c r="K35" s="39"/>
      <c r="L35" s="39"/>
      <c r="M35" s="295">
        <v>0</v>
      </c>
      <c r="N35" s="281"/>
      <c r="O35" s="281"/>
      <c r="P35" s="281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56</v>
      </c>
      <c r="F36" s="46">
        <v>0</v>
      </c>
      <c r="G36" s="121" t="s">
        <v>52</v>
      </c>
      <c r="H36" s="295">
        <f>(SUM(BI91:BI98)+SUM(BI116:BI119))</f>
        <v>0</v>
      </c>
      <c r="I36" s="281"/>
      <c r="J36" s="281"/>
      <c r="K36" s="39"/>
      <c r="L36" s="39"/>
      <c r="M36" s="295">
        <v>0</v>
      </c>
      <c r="N36" s="281"/>
      <c r="O36" s="281"/>
      <c r="P36" s="281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57</v>
      </c>
      <c r="E38" s="78"/>
      <c r="F38" s="78"/>
      <c r="G38" s="123" t="s">
        <v>58</v>
      </c>
      <c r="H38" s="124" t="s">
        <v>59</v>
      </c>
      <c r="I38" s="78"/>
      <c r="J38" s="78"/>
      <c r="K38" s="78"/>
      <c r="L38" s="296">
        <f>SUM(M30:M36)</f>
        <v>0</v>
      </c>
      <c r="M38" s="296"/>
      <c r="N38" s="296"/>
      <c r="O38" s="296"/>
      <c r="P38" s="297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s="1" customFormat="1" ht="15">
      <c r="B49" s="38"/>
      <c r="C49" s="39"/>
      <c r="D49" s="53" t="s">
        <v>60</v>
      </c>
      <c r="E49" s="54"/>
      <c r="F49" s="54"/>
      <c r="G49" s="54"/>
      <c r="H49" s="55"/>
      <c r="I49" s="39"/>
      <c r="J49" s="53" t="s">
        <v>61</v>
      </c>
      <c r="K49" s="54"/>
      <c r="L49" s="54"/>
      <c r="M49" s="54"/>
      <c r="N49" s="54"/>
      <c r="O49" s="54"/>
      <c r="P49" s="55"/>
      <c r="Q49" s="39"/>
      <c r="R49" s="40"/>
    </row>
    <row r="50" spans="2:18">
      <c r="B50" s="24"/>
      <c r="C50" s="28"/>
      <c r="D50" s="56"/>
      <c r="E50" s="28"/>
      <c r="F50" s="28"/>
      <c r="G50" s="28"/>
      <c r="H50" s="57"/>
      <c r="I50" s="28"/>
      <c r="J50" s="56"/>
      <c r="K50" s="28"/>
      <c r="L50" s="28"/>
      <c r="M50" s="28"/>
      <c r="N50" s="28"/>
      <c r="O50" s="28"/>
      <c r="P50" s="57"/>
      <c r="Q50" s="28"/>
      <c r="R50" s="25"/>
    </row>
    <row r="51" spans="2:18">
      <c r="B51" s="24"/>
      <c r="C51" s="28"/>
      <c r="D51" s="56"/>
      <c r="E51" s="28"/>
      <c r="F51" s="28"/>
      <c r="G51" s="28"/>
      <c r="H51" s="57"/>
      <c r="I51" s="28"/>
      <c r="J51" s="56"/>
      <c r="K51" s="28"/>
      <c r="L51" s="28"/>
      <c r="M51" s="28"/>
      <c r="N51" s="28"/>
      <c r="O51" s="28"/>
      <c r="P51" s="57"/>
      <c r="Q51" s="28"/>
      <c r="R51" s="25"/>
    </row>
    <row r="52" spans="2:18">
      <c r="B52" s="24"/>
      <c r="C52" s="28"/>
      <c r="D52" s="56"/>
      <c r="E52" s="28"/>
      <c r="F52" s="28"/>
      <c r="G52" s="28"/>
      <c r="H52" s="57"/>
      <c r="I52" s="28"/>
      <c r="J52" s="56"/>
      <c r="K52" s="28"/>
      <c r="L52" s="28"/>
      <c r="M52" s="28"/>
      <c r="N52" s="28"/>
      <c r="O52" s="28"/>
      <c r="P52" s="57"/>
      <c r="Q52" s="28"/>
      <c r="R52" s="25"/>
    </row>
    <row r="53" spans="2:18">
      <c r="B53" s="24"/>
      <c r="C53" s="28"/>
      <c r="D53" s="56"/>
      <c r="E53" s="28"/>
      <c r="F53" s="28"/>
      <c r="G53" s="28"/>
      <c r="H53" s="57"/>
      <c r="I53" s="28"/>
      <c r="J53" s="56"/>
      <c r="K53" s="28"/>
      <c r="L53" s="28"/>
      <c r="M53" s="28"/>
      <c r="N53" s="28"/>
      <c r="O53" s="28"/>
      <c r="P53" s="57"/>
      <c r="Q53" s="28"/>
      <c r="R53" s="25"/>
    </row>
    <row r="54" spans="2:18">
      <c r="B54" s="24"/>
      <c r="C54" s="28"/>
      <c r="D54" s="56"/>
      <c r="E54" s="28"/>
      <c r="F54" s="28"/>
      <c r="G54" s="28"/>
      <c r="H54" s="57"/>
      <c r="I54" s="28"/>
      <c r="J54" s="56"/>
      <c r="K54" s="28"/>
      <c r="L54" s="28"/>
      <c r="M54" s="28"/>
      <c r="N54" s="28"/>
      <c r="O54" s="28"/>
      <c r="P54" s="57"/>
      <c r="Q54" s="28"/>
      <c r="R54" s="25"/>
    </row>
    <row r="55" spans="2:18">
      <c r="B55" s="24"/>
      <c r="C55" s="28"/>
      <c r="D55" s="56"/>
      <c r="E55" s="28"/>
      <c r="F55" s="28"/>
      <c r="G55" s="28"/>
      <c r="H55" s="57"/>
      <c r="I55" s="28"/>
      <c r="J55" s="56"/>
      <c r="K55" s="28"/>
      <c r="L55" s="28"/>
      <c r="M55" s="28"/>
      <c r="N55" s="28"/>
      <c r="O55" s="28"/>
      <c r="P55" s="57"/>
      <c r="Q55" s="28"/>
      <c r="R55" s="25"/>
    </row>
    <row r="56" spans="2:18">
      <c r="B56" s="24"/>
      <c r="C56" s="28"/>
      <c r="D56" s="56"/>
      <c r="E56" s="28"/>
      <c r="F56" s="28"/>
      <c r="G56" s="28"/>
      <c r="H56" s="57"/>
      <c r="I56" s="28"/>
      <c r="J56" s="56"/>
      <c r="K56" s="28"/>
      <c r="L56" s="28"/>
      <c r="M56" s="28"/>
      <c r="N56" s="28"/>
      <c r="O56" s="28"/>
      <c r="P56" s="57"/>
      <c r="Q56" s="28"/>
      <c r="R56" s="25"/>
    </row>
    <row r="57" spans="2:18">
      <c r="B57" s="24"/>
      <c r="C57" s="28"/>
      <c r="D57" s="56"/>
      <c r="E57" s="28"/>
      <c r="F57" s="28"/>
      <c r="G57" s="28"/>
      <c r="H57" s="57"/>
      <c r="I57" s="28"/>
      <c r="J57" s="56"/>
      <c r="K57" s="28"/>
      <c r="L57" s="28"/>
      <c r="M57" s="28"/>
      <c r="N57" s="28"/>
      <c r="O57" s="28"/>
      <c r="P57" s="57"/>
      <c r="Q57" s="28"/>
      <c r="R57" s="25"/>
    </row>
    <row r="58" spans="2:18" s="1" customFormat="1" ht="15">
      <c r="B58" s="38"/>
      <c r="C58" s="39"/>
      <c r="D58" s="58" t="s">
        <v>62</v>
      </c>
      <c r="E58" s="59"/>
      <c r="F58" s="59"/>
      <c r="G58" s="60" t="s">
        <v>63</v>
      </c>
      <c r="H58" s="61"/>
      <c r="I58" s="39"/>
      <c r="J58" s="58" t="s">
        <v>62</v>
      </c>
      <c r="K58" s="59"/>
      <c r="L58" s="59"/>
      <c r="M58" s="59"/>
      <c r="N58" s="60" t="s">
        <v>63</v>
      </c>
      <c r="O58" s="59"/>
      <c r="P58" s="61"/>
      <c r="Q58" s="39"/>
      <c r="R58" s="40"/>
    </row>
    <row r="59" spans="2:18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5"/>
    </row>
    <row r="60" spans="2:18" s="1" customFormat="1" ht="15">
      <c r="B60" s="38"/>
      <c r="C60" s="39"/>
      <c r="D60" s="53" t="s">
        <v>64</v>
      </c>
      <c r="E60" s="54"/>
      <c r="F60" s="54"/>
      <c r="G60" s="54"/>
      <c r="H60" s="55"/>
      <c r="I60" s="39"/>
      <c r="J60" s="53" t="s">
        <v>65</v>
      </c>
      <c r="K60" s="54"/>
      <c r="L60" s="54"/>
      <c r="M60" s="54"/>
      <c r="N60" s="54"/>
      <c r="O60" s="54"/>
      <c r="P60" s="55"/>
      <c r="Q60" s="39"/>
      <c r="R60" s="40"/>
    </row>
    <row r="61" spans="2:18">
      <c r="B61" s="24"/>
      <c r="C61" s="28"/>
      <c r="D61" s="56"/>
      <c r="E61" s="28"/>
      <c r="F61" s="28"/>
      <c r="G61" s="28"/>
      <c r="H61" s="57"/>
      <c r="I61" s="28"/>
      <c r="J61" s="56"/>
      <c r="K61" s="28"/>
      <c r="L61" s="28"/>
      <c r="M61" s="28"/>
      <c r="N61" s="28"/>
      <c r="O61" s="28"/>
      <c r="P61" s="57"/>
      <c r="Q61" s="28"/>
      <c r="R61" s="25"/>
    </row>
    <row r="62" spans="2:18">
      <c r="B62" s="24"/>
      <c r="C62" s="28"/>
      <c r="D62" s="56"/>
      <c r="E62" s="28"/>
      <c r="F62" s="28"/>
      <c r="G62" s="28"/>
      <c r="H62" s="57"/>
      <c r="I62" s="28"/>
      <c r="J62" s="56"/>
      <c r="K62" s="28"/>
      <c r="L62" s="28"/>
      <c r="M62" s="28"/>
      <c r="N62" s="28"/>
      <c r="O62" s="28"/>
      <c r="P62" s="57"/>
      <c r="Q62" s="28"/>
      <c r="R62" s="25"/>
    </row>
    <row r="63" spans="2:18">
      <c r="B63" s="24"/>
      <c r="C63" s="28"/>
      <c r="D63" s="56"/>
      <c r="E63" s="28"/>
      <c r="F63" s="28"/>
      <c r="G63" s="28"/>
      <c r="H63" s="57"/>
      <c r="I63" s="28"/>
      <c r="J63" s="56"/>
      <c r="K63" s="28"/>
      <c r="L63" s="28"/>
      <c r="M63" s="28"/>
      <c r="N63" s="28"/>
      <c r="O63" s="28"/>
      <c r="P63" s="57"/>
      <c r="Q63" s="28"/>
      <c r="R63" s="25"/>
    </row>
    <row r="64" spans="2:18">
      <c r="B64" s="24"/>
      <c r="C64" s="28"/>
      <c r="D64" s="56"/>
      <c r="E64" s="28"/>
      <c r="F64" s="28"/>
      <c r="G64" s="28"/>
      <c r="H64" s="57"/>
      <c r="I64" s="28"/>
      <c r="J64" s="56"/>
      <c r="K64" s="28"/>
      <c r="L64" s="28"/>
      <c r="M64" s="28"/>
      <c r="N64" s="28"/>
      <c r="O64" s="28"/>
      <c r="P64" s="57"/>
      <c r="Q64" s="28"/>
      <c r="R64" s="25"/>
    </row>
    <row r="65" spans="2:18">
      <c r="B65" s="24"/>
      <c r="C65" s="28"/>
      <c r="D65" s="56"/>
      <c r="E65" s="28"/>
      <c r="F65" s="28"/>
      <c r="G65" s="28"/>
      <c r="H65" s="57"/>
      <c r="I65" s="28"/>
      <c r="J65" s="56"/>
      <c r="K65" s="28"/>
      <c r="L65" s="28"/>
      <c r="M65" s="28"/>
      <c r="N65" s="28"/>
      <c r="O65" s="28"/>
      <c r="P65" s="57"/>
      <c r="Q65" s="28"/>
      <c r="R65" s="25"/>
    </row>
    <row r="66" spans="2:18">
      <c r="B66" s="24"/>
      <c r="C66" s="28"/>
      <c r="D66" s="56"/>
      <c r="E66" s="28"/>
      <c r="F66" s="28"/>
      <c r="G66" s="28"/>
      <c r="H66" s="57"/>
      <c r="I66" s="28"/>
      <c r="J66" s="56"/>
      <c r="K66" s="28"/>
      <c r="L66" s="28"/>
      <c r="M66" s="28"/>
      <c r="N66" s="28"/>
      <c r="O66" s="28"/>
      <c r="P66" s="57"/>
      <c r="Q66" s="28"/>
      <c r="R66" s="25"/>
    </row>
    <row r="67" spans="2:18">
      <c r="B67" s="24"/>
      <c r="C67" s="28"/>
      <c r="D67" s="56"/>
      <c r="E67" s="28"/>
      <c r="F67" s="28"/>
      <c r="G67" s="28"/>
      <c r="H67" s="57"/>
      <c r="I67" s="28"/>
      <c r="J67" s="56"/>
      <c r="K67" s="28"/>
      <c r="L67" s="28"/>
      <c r="M67" s="28"/>
      <c r="N67" s="28"/>
      <c r="O67" s="28"/>
      <c r="P67" s="57"/>
      <c r="Q67" s="28"/>
      <c r="R67" s="25"/>
    </row>
    <row r="68" spans="2:18">
      <c r="B68" s="24"/>
      <c r="C68" s="28"/>
      <c r="D68" s="56"/>
      <c r="E68" s="28"/>
      <c r="F68" s="28"/>
      <c r="G68" s="28"/>
      <c r="H68" s="57"/>
      <c r="I68" s="28"/>
      <c r="J68" s="56"/>
      <c r="K68" s="28"/>
      <c r="L68" s="28"/>
      <c r="M68" s="28"/>
      <c r="N68" s="28"/>
      <c r="O68" s="28"/>
      <c r="P68" s="57"/>
      <c r="Q68" s="28"/>
      <c r="R68" s="25"/>
    </row>
    <row r="69" spans="2:18" s="1" customFormat="1" ht="15">
      <c r="B69" s="38"/>
      <c r="C69" s="39"/>
      <c r="D69" s="58" t="s">
        <v>62</v>
      </c>
      <c r="E69" s="59"/>
      <c r="F69" s="59"/>
      <c r="G69" s="60" t="s">
        <v>63</v>
      </c>
      <c r="H69" s="61"/>
      <c r="I69" s="39"/>
      <c r="J69" s="58" t="s">
        <v>62</v>
      </c>
      <c r="K69" s="59"/>
      <c r="L69" s="59"/>
      <c r="M69" s="59"/>
      <c r="N69" s="60" t="s">
        <v>63</v>
      </c>
      <c r="O69" s="59"/>
      <c r="P69" s="61"/>
      <c r="Q69" s="39"/>
      <c r="R69" s="40"/>
    </row>
    <row r="70" spans="2:18" s="1" customFormat="1" ht="14.45" customHeight="1"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4"/>
    </row>
    <row r="74" spans="2:18" s="1" customFormat="1" ht="6.95" customHeight="1"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7"/>
    </row>
    <row r="75" spans="2:18" s="1" customFormat="1" ht="36.950000000000003" customHeight="1">
      <c r="B75" s="38"/>
      <c r="C75" s="218" t="s">
        <v>134</v>
      </c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40"/>
    </row>
    <row r="76" spans="2:18" s="1" customFormat="1" ht="6.95" customHeigh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40"/>
    </row>
    <row r="77" spans="2:18" s="1" customFormat="1" ht="30" customHeight="1">
      <c r="B77" s="38"/>
      <c r="C77" s="32" t="s">
        <v>19</v>
      </c>
      <c r="D77" s="39"/>
      <c r="E77" s="39"/>
      <c r="F77" s="282" t="str">
        <f>F6</f>
        <v>SOU opravárenské Králíky - dokončení rekonstrukce DM</v>
      </c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39"/>
      <c r="R77" s="40"/>
    </row>
    <row r="78" spans="2:18" s="1" customFormat="1" ht="36.950000000000003" customHeight="1">
      <c r="B78" s="38"/>
      <c r="C78" s="72" t="s">
        <v>128</v>
      </c>
      <c r="D78" s="39"/>
      <c r="E78" s="39"/>
      <c r="F78" s="220" t="str">
        <f>F7</f>
        <v>F - Profese - elektroinstalace silnoproud</v>
      </c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39"/>
      <c r="R78" s="40"/>
    </row>
    <row r="79" spans="2:18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</row>
    <row r="80" spans="2:18" s="1" customFormat="1" ht="18" customHeight="1">
      <c r="B80" s="38"/>
      <c r="C80" s="32" t="s">
        <v>25</v>
      </c>
      <c r="D80" s="39"/>
      <c r="E80" s="39"/>
      <c r="F80" s="30" t="str">
        <f>F9</f>
        <v>Králíky Předměstí čp.429</v>
      </c>
      <c r="G80" s="39"/>
      <c r="H80" s="39"/>
      <c r="I80" s="39"/>
      <c r="J80" s="39"/>
      <c r="K80" s="32" t="s">
        <v>27</v>
      </c>
      <c r="L80" s="39"/>
      <c r="M80" s="284" t="str">
        <f>IF(O9="","",O9)</f>
        <v>31. 10. 2017</v>
      </c>
      <c r="N80" s="284"/>
      <c r="O80" s="284"/>
      <c r="P80" s="284"/>
      <c r="Q80" s="39"/>
      <c r="R80" s="40"/>
    </row>
    <row r="81" spans="2:65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65" s="1" customFormat="1" ht="15">
      <c r="B82" s="38"/>
      <c r="C82" s="32" t="s">
        <v>31</v>
      </c>
      <c r="D82" s="39"/>
      <c r="E82" s="39"/>
      <c r="F82" s="30" t="str">
        <f>E12</f>
        <v>Pardubický kraj</v>
      </c>
      <c r="G82" s="39"/>
      <c r="H82" s="39"/>
      <c r="I82" s="39"/>
      <c r="J82" s="39"/>
      <c r="K82" s="32" t="s">
        <v>39</v>
      </c>
      <c r="L82" s="39"/>
      <c r="M82" s="238" t="str">
        <f>E18</f>
        <v>Michal Marek</v>
      </c>
      <c r="N82" s="238"/>
      <c r="O82" s="238"/>
      <c r="P82" s="238"/>
      <c r="Q82" s="238"/>
      <c r="R82" s="40"/>
    </row>
    <row r="83" spans="2:65" s="1" customFormat="1" ht="14.45" customHeight="1">
      <c r="B83" s="38"/>
      <c r="C83" s="32" t="s">
        <v>37</v>
      </c>
      <c r="D83" s="39"/>
      <c r="E83" s="39"/>
      <c r="F83" s="30" t="str">
        <f>IF(E15="","",E15)</f>
        <v>Vyplň údaj</v>
      </c>
      <c r="G83" s="39"/>
      <c r="H83" s="39"/>
      <c r="I83" s="39"/>
      <c r="J83" s="39"/>
      <c r="K83" s="32" t="s">
        <v>43</v>
      </c>
      <c r="L83" s="39"/>
      <c r="M83" s="238" t="str">
        <f>E21</f>
        <v xml:space="preserve"> </v>
      </c>
      <c r="N83" s="238"/>
      <c r="O83" s="238"/>
      <c r="P83" s="238"/>
      <c r="Q83" s="238"/>
      <c r="R83" s="40"/>
    </row>
    <row r="84" spans="2:65" s="1" customFormat="1" ht="10.3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40"/>
    </row>
    <row r="85" spans="2:65" s="1" customFormat="1" ht="29.25" customHeight="1">
      <c r="B85" s="38"/>
      <c r="C85" s="293" t="s">
        <v>135</v>
      </c>
      <c r="D85" s="294"/>
      <c r="E85" s="294"/>
      <c r="F85" s="294"/>
      <c r="G85" s="294"/>
      <c r="H85" s="117"/>
      <c r="I85" s="117"/>
      <c r="J85" s="117"/>
      <c r="K85" s="117"/>
      <c r="L85" s="117"/>
      <c r="M85" s="117"/>
      <c r="N85" s="293" t="s">
        <v>136</v>
      </c>
      <c r="O85" s="294"/>
      <c r="P85" s="294"/>
      <c r="Q85" s="294"/>
      <c r="R85" s="40"/>
    </row>
    <row r="86" spans="2:65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65" s="1" customFormat="1" ht="29.25" customHeight="1">
      <c r="B87" s="38"/>
      <c r="C87" s="125" t="s">
        <v>137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02">
        <f>N116</f>
        <v>0</v>
      </c>
      <c r="O87" s="291"/>
      <c r="P87" s="291"/>
      <c r="Q87" s="291"/>
      <c r="R87" s="40"/>
      <c r="AU87" s="20" t="s">
        <v>138</v>
      </c>
    </row>
    <row r="88" spans="2:65" s="6" customFormat="1" ht="24.95" customHeight="1">
      <c r="B88" s="126"/>
      <c r="C88" s="127"/>
      <c r="D88" s="128" t="s">
        <v>1446</v>
      </c>
      <c r="E88" s="127"/>
      <c r="F88" s="127"/>
      <c r="G88" s="127"/>
      <c r="H88" s="127"/>
      <c r="I88" s="127"/>
      <c r="J88" s="127"/>
      <c r="K88" s="127"/>
      <c r="L88" s="127"/>
      <c r="M88" s="127"/>
      <c r="N88" s="262">
        <f>N117</f>
        <v>0</v>
      </c>
      <c r="O88" s="290"/>
      <c r="P88" s="290"/>
      <c r="Q88" s="290"/>
      <c r="R88" s="129"/>
    </row>
    <row r="89" spans="2:65" s="7" customFormat="1" ht="19.899999999999999" customHeight="1">
      <c r="B89" s="130"/>
      <c r="C89" s="131"/>
      <c r="D89" s="105" t="s">
        <v>1447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09">
        <f>N118</f>
        <v>0</v>
      </c>
      <c r="O89" s="289"/>
      <c r="P89" s="289"/>
      <c r="Q89" s="289"/>
      <c r="R89" s="132"/>
    </row>
    <row r="90" spans="2:65" s="1" customFormat="1" ht="21.75" customHeight="1"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40"/>
    </row>
    <row r="91" spans="2:65" s="1" customFormat="1" ht="29.25" customHeight="1">
      <c r="B91" s="38"/>
      <c r="C91" s="125" t="s">
        <v>165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291">
        <f>ROUND(N92+N93+N94+N95+N96+N97,2)</f>
        <v>0</v>
      </c>
      <c r="O91" s="292"/>
      <c r="P91" s="292"/>
      <c r="Q91" s="292"/>
      <c r="R91" s="40"/>
      <c r="T91" s="133"/>
      <c r="U91" s="134" t="s">
        <v>50</v>
      </c>
    </row>
    <row r="92" spans="2:65" s="1" customFormat="1" ht="18" customHeight="1">
      <c r="B92" s="135"/>
      <c r="C92" s="136"/>
      <c r="D92" s="206" t="s">
        <v>166</v>
      </c>
      <c r="E92" s="288"/>
      <c r="F92" s="288"/>
      <c r="G92" s="288"/>
      <c r="H92" s="288"/>
      <c r="I92" s="136"/>
      <c r="J92" s="136"/>
      <c r="K92" s="136"/>
      <c r="L92" s="136"/>
      <c r="M92" s="136"/>
      <c r="N92" s="208">
        <f>ROUND(N87*T92,2)</f>
        <v>0</v>
      </c>
      <c r="O92" s="280"/>
      <c r="P92" s="280"/>
      <c r="Q92" s="280"/>
      <c r="R92" s="138"/>
      <c r="S92" s="136"/>
      <c r="T92" s="139"/>
      <c r="U92" s="140" t="s">
        <v>51</v>
      </c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2" t="s">
        <v>167</v>
      </c>
      <c r="AZ92" s="141"/>
      <c r="BA92" s="141"/>
      <c r="BB92" s="141"/>
      <c r="BC92" s="141"/>
      <c r="BD92" s="141"/>
      <c r="BE92" s="143">
        <f t="shared" ref="BE92:BE97" si="0">IF(U92="základní",N92,0)</f>
        <v>0</v>
      </c>
      <c r="BF92" s="143">
        <f t="shared" ref="BF92:BF97" si="1">IF(U92="snížená",N92,0)</f>
        <v>0</v>
      </c>
      <c r="BG92" s="143">
        <f t="shared" ref="BG92:BG97" si="2">IF(U92="zákl. přenesená",N92,0)</f>
        <v>0</v>
      </c>
      <c r="BH92" s="143">
        <f t="shared" ref="BH92:BH97" si="3">IF(U92="sníž. přenesená",N92,0)</f>
        <v>0</v>
      </c>
      <c r="BI92" s="143">
        <f t="shared" ref="BI92:BI97" si="4">IF(U92="nulová",N92,0)</f>
        <v>0</v>
      </c>
      <c r="BJ92" s="142" t="s">
        <v>94</v>
      </c>
      <c r="BK92" s="141"/>
      <c r="BL92" s="141"/>
      <c r="BM92" s="141"/>
    </row>
    <row r="93" spans="2:65" s="1" customFormat="1" ht="18" customHeight="1">
      <c r="B93" s="135"/>
      <c r="C93" s="136"/>
      <c r="D93" s="206" t="s">
        <v>168</v>
      </c>
      <c r="E93" s="288"/>
      <c r="F93" s="288"/>
      <c r="G93" s="288"/>
      <c r="H93" s="288"/>
      <c r="I93" s="136"/>
      <c r="J93" s="136"/>
      <c r="K93" s="136"/>
      <c r="L93" s="136"/>
      <c r="M93" s="136"/>
      <c r="N93" s="208">
        <f>ROUND(N87*T93,2)</f>
        <v>0</v>
      </c>
      <c r="O93" s="280"/>
      <c r="P93" s="280"/>
      <c r="Q93" s="280"/>
      <c r="R93" s="138"/>
      <c r="S93" s="136"/>
      <c r="T93" s="139"/>
      <c r="U93" s="140" t="s">
        <v>51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2" t="s">
        <v>167</v>
      </c>
      <c r="AZ93" s="141"/>
      <c r="BA93" s="141"/>
      <c r="BB93" s="141"/>
      <c r="BC93" s="141"/>
      <c r="BD93" s="141"/>
      <c r="BE93" s="143">
        <f t="shared" si="0"/>
        <v>0</v>
      </c>
      <c r="BF93" s="143">
        <f t="shared" si="1"/>
        <v>0</v>
      </c>
      <c r="BG93" s="143">
        <f t="shared" si="2"/>
        <v>0</v>
      </c>
      <c r="BH93" s="143">
        <f t="shared" si="3"/>
        <v>0</v>
      </c>
      <c r="BI93" s="143">
        <f t="shared" si="4"/>
        <v>0</v>
      </c>
      <c r="BJ93" s="142" t="s">
        <v>94</v>
      </c>
      <c r="BK93" s="141"/>
      <c r="BL93" s="141"/>
      <c r="BM93" s="141"/>
    </row>
    <row r="94" spans="2:65" s="1" customFormat="1" ht="18" customHeight="1">
      <c r="B94" s="135"/>
      <c r="C94" s="136"/>
      <c r="D94" s="206" t="s">
        <v>169</v>
      </c>
      <c r="E94" s="288"/>
      <c r="F94" s="288"/>
      <c r="G94" s="288"/>
      <c r="H94" s="288"/>
      <c r="I94" s="136"/>
      <c r="J94" s="136"/>
      <c r="K94" s="136"/>
      <c r="L94" s="136"/>
      <c r="M94" s="136"/>
      <c r="N94" s="208">
        <f>ROUND(N87*T94,2)</f>
        <v>0</v>
      </c>
      <c r="O94" s="280"/>
      <c r="P94" s="280"/>
      <c r="Q94" s="280"/>
      <c r="R94" s="138"/>
      <c r="S94" s="136"/>
      <c r="T94" s="139"/>
      <c r="U94" s="140" t="s">
        <v>51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2" t="s">
        <v>167</v>
      </c>
      <c r="AZ94" s="141"/>
      <c r="BA94" s="141"/>
      <c r="BB94" s="141"/>
      <c r="BC94" s="141"/>
      <c r="BD94" s="141"/>
      <c r="BE94" s="143">
        <f t="shared" si="0"/>
        <v>0</v>
      </c>
      <c r="BF94" s="143">
        <f t="shared" si="1"/>
        <v>0</v>
      </c>
      <c r="BG94" s="143">
        <f t="shared" si="2"/>
        <v>0</v>
      </c>
      <c r="BH94" s="143">
        <f t="shared" si="3"/>
        <v>0</v>
      </c>
      <c r="BI94" s="143">
        <f t="shared" si="4"/>
        <v>0</v>
      </c>
      <c r="BJ94" s="142" t="s">
        <v>94</v>
      </c>
      <c r="BK94" s="141"/>
      <c r="BL94" s="141"/>
      <c r="BM94" s="141"/>
    </row>
    <row r="95" spans="2:65" s="1" customFormat="1" ht="18" customHeight="1">
      <c r="B95" s="135"/>
      <c r="C95" s="136"/>
      <c r="D95" s="206" t="s">
        <v>170</v>
      </c>
      <c r="E95" s="288"/>
      <c r="F95" s="288"/>
      <c r="G95" s="288"/>
      <c r="H95" s="288"/>
      <c r="I95" s="136"/>
      <c r="J95" s="136"/>
      <c r="K95" s="136"/>
      <c r="L95" s="136"/>
      <c r="M95" s="136"/>
      <c r="N95" s="208">
        <f>ROUND(N87*T95,2)</f>
        <v>0</v>
      </c>
      <c r="O95" s="280"/>
      <c r="P95" s="280"/>
      <c r="Q95" s="280"/>
      <c r="R95" s="138"/>
      <c r="S95" s="136"/>
      <c r="T95" s="139"/>
      <c r="U95" s="140" t="s">
        <v>51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2" t="s">
        <v>167</v>
      </c>
      <c r="AZ95" s="141"/>
      <c r="BA95" s="141"/>
      <c r="BB95" s="141"/>
      <c r="BC95" s="141"/>
      <c r="BD95" s="141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94</v>
      </c>
      <c r="BK95" s="141"/>
      <c r="BL95" s="141"/>
      <c r="BM95" s="141"/>
    </row>
    <row r="96" spans="2:65" s="1" customFormat="1" ht="18" customHeight="1">
      <c r="B96" s="135"/>
      <c r="C96" s="136"/>
      <c r="D96" s="206" t="s">
        <v>171</v>
      </c>
      <c r="E96" s="288"/>
      <c r="F96" s="288"/>
      <c r="G96" s="288"/>
      <c r="H96" s="288"/>
      <c r="I96" s="136"/>
      <c r="J96" s="136"/>
      <c r="K96" s="136"/>
      <c r="L96" s="136"/>
      <c r="M96" s="136"/>
      <c r="N96" s="208">
        <f>ROUND(N87*T96,2)</f>
        <v>0</v>
      </c>
      <c r="O96" s="280"/>
      <c r="P96" s="280"/>
      <c r="Q96" s="280"/>
      <c r="R96" s="138"/>
      <c r="S96" s="136"/>
      <c r="T96" s="139"/>
      <c r="U96" s="140" t="s">
        <v>51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2" t="s">
        <v>167</v>
      </c>
      <c r="AZ96" s="141"/>
      <c r="BA96" s="141"/>
      <c r="BB96" s="141"/>
      <c r="BC96" s="141"/>
      <c r="BD96" s="141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94</v>
      </c>
      <c r="BK96" s="141"/>
      <c r="BL96" s="141"/>
      <c r="BM96" s="141"/>
    </row>
    <row r="97" spans="2:65" s="1" customFormat="1" ht="18" customHeight="1">
      <c r="B97" s="135"/>
      <c r="C97" s="136"/>
      <c r="D97" s="137" t="s">
        <v>172</v>
      </c>
      <c r="E97" s="136"/>
      <c r="F97" s="136"/>
      <c r="G97" s="136"/>
      <c r="H97" s="136"/>
      <c r="I97" s="136"/>
      <c r="J97" s="136"/>
      <c r="K97" s="136"/>
      <c r="L97" s="136"/>
      <c r="M97" s="136"/>
      <c r="N97" s="208">
        <f>ROUND(N87*T97,2)</f>
        <v>0</v>
      </c>
      <c r="O97" s="280"/>
      <c r="P97" s="280"/>
      <c r="Q97" s="280"/>
      <c r="R97" s="138"/>
      <c r="S97" s="136"/>
      <c r="T97" s="144"/>
      <c r="U97" s="145" t="s">
        <v>51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173</v>
      </c>
      <c r="AZ97" s="141"/>
      <c r="BA97" s="141"/>
      <c r="BB97" s="141"/>
      <c r="BC97" s="141"/>
      <c r="BD97" s="141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94</v>
      </c>
      <c r="BK97" s="141"/>
      <c r="BL97" s="141"/>
      <c r="BM97" s="141"/>
    </row>
    <row r="98" spans="2:65" s="1" customForma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40"/>
    </row>
    <row r="99" spans="2:65" s="1" customFormat="1" ht="29.25" customHeight="1">
      <c r="B99" s="38"/>
      <c r="C99" s="116" t="s">
        <v>120</v>
      </c>
      <c r="D99" s="117"/>
      <c r="E99" s="117"/>
      <c r="F99" s="117"/>
      <c r="G99" s="117"/>
      <c r="H99" s="117"/>
      <c r="I99" s="117"/>
      <c r="J99" s="117"/>
      <c r="K99" s="117"/>
      <c r="L99" s="203">
        <f>ROUND(SUM(N87+N91),2)</f>
        <v>0</v>
      </c>
      <c r="M99" s="203"/>
      <c r="N99" s="203"/>
      <c r="O99" s="203"/>
      <c r="P99" s="203"/>
      <c r="Q99" s="203"/>
      <c r="R99" s="40"/>
    </row>
    <row r="100" spans="2:65" s="1" customFormat="1" ht="6.95" customHeight="1"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4"/>
    </row>
    <row r="104" spans="2:65" s="1" customFormat="1" ht="6.95" customHeight="1"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7"/>
    </row>
    <row r="105" spans="2:65" s="1" customFormat="1" ht="36.950000000000003" customHeight="1">
      <c r="B105" s="38"/>
      <c r="C105" s="218" t="s">
        <v>174</v>
      </c>
      <c r="D105" s="281"/>
      <c r="E105" s="281"/>
      <c r="F105" s="281"/>
      <c r="G105" s="281"/>
      <c r="H105" s="281"/>
      <c r="I105" s="281"/>
      <c r="J105" s="281"/>
      <c r="K105" s="281"/>
      <c r="L105" s="281"/>
      <c r="M105" s="281"/>
      <c r="N105" s="281"/>
      <c r="O105" s="281"/>
      <c r="P105" s="281"/>
      <c r="Q105" s="281"/>
      <c r="R105" s="40"/>
    </row>
    <row r="106" spans="2:65" s="1" customFormat="1" ht="6.95" customHeight="1"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40"/>
    </row>
    <row r="107" spans="2:65" s="1" customFormat="1" ht="30" customHeight="1">
      <c r="B107" s="38"/>
      <c r="C107" s="32" t="s">
        <v>19</v>
      </c>
      <c r="D107" s="39"/>
      <c r="E107" s="39"/>
      <c r="F107" s="282" t="str">
        <f>F6</f>
        <v>SOU opravárenské Králíky - dokončení rekonstrukce DM</v>
      </c>
      <c r="G107" s="283"/>
      <c r="H107" s="283"/>
      <c r="I107" s="283"/>
      <c r="J107" s="283"/>
      <c r="K107" s="283"/>
      <c r="L107" s="283"/>
      <c r="M107" s="283"/>
      <c r="N107" s="283"/>
      <c r="O107" s="283"/>
      <c r="P107" s="283"/>
      <c r="Q107" s="39"/>
      <c r="R107" s="40"/>
    </row>
    <row r="108" spans="2:65" s="1" customFormat="1" ht="36.950000000000003" customHeight="1">
      <c r="B108" s="38"/>
      <c r="C108" s="72" t="s">
        <v>128</v>
      </c>
      <c r="D108" s="39"/>
      <c r="E108" s="39"/>
      <c r="F108" s="220" t="str">
        <f>F7</f>
        <v>F - Profese - elektroinstalace silnoproud</v>
      </c>
      <c r="G108" s="281"/>
      <c r="H108" s="281"/>
      <c r="I108" s="281"/>
      <c r="J108" s="281"/>
      <c r="K108" s="281"/>
      <c r="L108" s="281"/>
      <c r="M108" s="281"/>
      <c r="N108" s="281"/>
      <c r="O108" s="281"/>
      <c r="P108" s="281"/>
      <c r="Q108" s="39"/>
      <c r="R108" s="40"/>
    </row>
    <row r="109" spans="2:65" s="1" customFormat="1" ht="6.95" customHeight="1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</row>
    <row r="110" spans="2:65" s="1" customFormat="1" ht="18" customHeight="1">
      <c r="B110" s="38"/>
      <c r="C110" s="32" t="s">
        <v>25</v>
      </c>
      <c r="D110" s="39"/>
      <c r="E110" s="39"/>
      <c r="F110" s="30" t="str">
        <f>F9</f>
        <v>Králíky Předměstí čp.429</v>
      </c>
      <c r="G110" s="39"/>
      <c r="H110" s="39"/>
      <c r="I110" s="39"/>
      <c r="J110" s="39"/>
      <c r="K110" s="32" t="s">
        <v>27</v>
      </c>
      <c r="L110" s="39"/>
      <c r="M110" s="284" t="str">
        <f>IF(O9="","",O9)</f>
        <v>31. 10. 2017</v>
      </c>
      <c r="N110" s="284"/>
      <c r="O110" s="284"/>
      <c r="P110" s="284"/>
      <c r="Q110" s="39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15">
      <c r="B112" s="38"/>
      <c r="C112" s="32" t="s">
        <v>31</v>
      </c>
      <c r="D112" s="39"/>
      <c r="E112" s="39"/>
      <c r="F112" s="30" t="str">
        <f>E12</f>
        <v>Pardubický kraj</v>
      </c>
      <c r="G112" s="39"/>
      <c r="H112" s="39"/>
      <c r="I112" s="39"/>
      <c r="J112" s="39"/>
      <c r="K112" s="32" t="s">
        <v>39</v>
      </c>
      <c r="L112" s="39"/>
      <c r="M112" s="238" t="str">
        <f>E18</f>
        <v>Michal Marek</v>
      </c>
      <c r="N112" s="238"/>
      <c r="O112" s="238"/>
      <c r="P112" s="238"/>
      <c r="Q112" s="238"/>
      <c r="R112" s="40"/>
    </row>
    <row r="113" spans="2:65" s="1" customFormat="1" ht="14.45" customHeight="1">
      <c r="B113" s="38"/>
      <c r="C113" s="32" t="s">
        <v>37</v>
      </c>
      <c r="D113" s="39"/>
      <c r="E113" s="39"/>
      <c r="F113" s="30" t="str">
        <f>IF(E15="","",E15)</f>
        <v>Vyplň údaj</v>
      </c>
      <c r="G113" s="39"/>
      <c r="H113" s="39"/>
      <c r="I113" s="39"/>
      <c r="J113" s="39"/>
      <c r="K113" s="32" t="s">
        <v>43</v>
      </c>
      <c r="L113" s="39"/>
      <c r="M113" s="238" t="str">
        <f>E21</f>
        <v xml:space="preserve"> </v>
      </c>
      <c r="N113" s="238"/>
      <c r="O113" s="238"/>
      <c r="P113" s="238"/>
      <c r="Q113" s="238"/>
      <c r="R113" s="40"/>
    </row>
    <row r="114" spans="2:65" s="1" customFormat="1" ht="10.3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8" customFormat="1" ht="29.25" customHeight="1">
      <c r="B115" s="146"/>
      <c r="C115" s="147" t="s">
        <v>175</v>
      </c>
      <c r="D115" s="148" t="s">
        <v>176</v>
      </c>
      <c r="E115" s="148" t="s">
        <v>68</v>
      </c>
      <c r="F115" s="285" t="s">
        <v>177</v>
      </c>
      <c r="G115" s="285"/>
      <c r="H115" s="285"/>
      <c r="I115" s="285"/>
      <c r="J115" s="148" t="s">
        <v>178</v>
      </c>
      <c r="K115" s="148" t="s">
        <v>179</v>
      </c>
      <c r="L115" s="286" t="s">
        <v>180</v>
      </c>
      <c r="M115" s="286"/>
      <c r="N115" s="285" t="s">
        <v>136</v>
      </c>
      <c r="O115" s="285"/>
      <c r="P115" s="285"/>
      <c r="Q115" s="287"/>
      <c r="R115" s="149"/>
      <c r="T115" s="79" t="s">
        <v>181</v>
      </c>
      <c r="U115" s="80" t="s">
        <v>50</v>
      </c>
      <c r="V115" s="80" t="s">
        <v>182</v>
      </c>
      <c r="W115" s="80" t="s">
        <v>183</v>
      </c>
      <c r="X115" s="80" t="s">
        <v>184</v>
      </c>
      <c r="Y115" s="80" t="s">
        <v>185</v>
      </c>
      <c r="Z115" s="80" t="s">
        <v>186</v>
      </c>
      <c r="AA115" s="81" t="s">
        <v>187</v>
      </c>
    </row>
    <row r="116" spans="2:65" s="1" customFormat="1" ht="29.25" customHeight="1">
      <c r="B116" s="38"/>
      <c r="C116" s="83" t="s">
        <v>133</v>
      </c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259">
        <f>BK116</f>
        <v>0</v>
      </c>
      <c r="O116" s="260"/>
      <c r="P116" s="260"/>
      <c r="Q116" s="260"/>
      <c r="R116" s="40"/>
      <c r="T116" s="82"/>
      <c r="U116" s="54"/>
      <c r="V116" s="54"/>
      <c r="W116" s="150">
        <f>W117+W120</f>
        <v>0</v>
      </c>
      <c r="X116" s="54"/>
      <c r="Y116" s="150">
        <f>Y117+Y120</f>
        <v>0</v>
      </c>
      <c r="Z116" s="54"/>
      <c r="AA116" s="151">
        <f>AA117+AA120</f>
        <v>0</v>
      </c>
      <c r="AT116" s="20" t="s">
        <v>85</v>
      </c>
      <c r="AU116" s="20" t="s">
        <v>138</v>
      </c>
      <c r="BK116" s="152">
        <f>BK117+BK120</f>
        <v>0</v>
      </c>
    </row>
    <row r="117" spans="2:65" s="9" customFormat="1" ht="37.35" customHeight="1">
      <c r="B117" s="153"/>
      <c r="C117" s="154"/>
      <c r="D117" s="155" t="s">
        <v>1446</v>
      </c>
      <c r="E117" s="155"/>
      <c r="F117" s="155"/>
      <c r="G117" s="155"/>
      <c r="H117" s="155"/>
      <c r="I117" s="155"/>
      <c r="J117" s="155"/>
      <c r="K117" s="155"/>
      <c r="L117" s="155"/>
      <c r="M117" s="155"/>
      <c r="N117" s="261">
        <f>BK117</f>
        <v>0</v>
      </c>
      <c r="O117" s="262"/>
      <c r="P117" s="262"/>
      <c r="Q117" s="262"/>
      <c r="R117" s="156"/>
      <c r="T117" s="157"/>
      <c r="U117" s="154"/>
      <c r="V117" s="154"/>
      <c r="W117" s="158">
        <f>W118</f>
        <v>0</v>
      </c>
      <c r="X117" s="154"/>
      <c r="Y117" s="158">
        <f>Y118</f>
        <v>0</v>
      </c>
      <c r="Z117" s="154"/>
      <c r="AA117" s="159">
        <f>AA118</f>
        <v>0</v>
      </c>
      <c r="AR117" s="160" t="s">
        <v>193</v>
      </c>
      <c r="AT117" s="161" t="s">
        <v>85</v>
      </c>
      <c r="AU117" s="161" t="s">
        <v>86</v>
      </c>
      <c r="AY117" s="160" t="s">
        <v>188</v>
      </c>
      <c r="BK117" s="162">
        <f>BK118</f>
        <v>0</v>
      </c>
    </row>
    <row r="118" spans="2:65" s="9" customFormat="1" ht="19.899999999999999" customHeight="1">
      <c r="B118" s="153"/>
      <c r="C118" s="154"/>
      <c r="D118" s="163" t="s">
        <v>1447</v>
      </c>
      <c r="E118" s="163"/>
      <c r="F118" s="163"/>
      <c r="G118" s="163"/>
      <c r="H118" s="163"/>
      <c r="I118" s="163"/>
      <c r="J118" s="163"/>
      <c r="K118" s="163"/>
      <c r="L118" s="163"/>
      <c r="M118" s="163"/>
      <c r="N118" s="252">
        <f>BK118</f>
        <v>0</v>
      </c>
      <c r="O118" s="253"/>
      <c r="P118" s="253"/>
      <c r="Q118" s="253"/>
      <c r="R118" s="156"/>
      <c r="T118" s="157"/>
      <c r="U118" s="154"/>
      <c r="V118" s="154"/>
      <c r="W118" s="158">
        <f>W119</f>
        <v>0</v>
      </c>
      <c r="X118" s="154"/>
      <c r="Y118" s="158">
        <f>Y119</f>
        <v>0</v>
      </c>
      <c r="Z118" s="154"/>
      <c r="AA118" s="159">
        <f>AA119</f>
        <v>0</v>
      </c>
      <c r="AR118" s="160" t="s">
        <v>193</v>
      </c>
      <c r="AT118" s="161" t="s">
        <v>85</v>
      </c>
      <c r="AU118" s="161" t="s">
        <v>94</v>
      </c>
      <c r="AY118" s="160" t="s">
        <v>188</v>
      </c>
      <c r="BK118" s="162">
        <f>BK119</f>
        <v>0</v>
      </c>
    </row>
    <row r="119" spans="2:65" s="1" customFormat="1" ht="22.5" customHeight="1">
      <c r="B119" s="135"/>
      <c r="C119" s="164" t="s">
        <v>94</v>
      </c>
      <c r="D119" s="164" t="s">
        <v>189</v>
      </c>
      <c r="E119" s="165" t="s">
        <v>1448</v>
      </c>
      <c r="F119" s="256" t="s">
        <v>1449</v>
      </c>
      <c r="G119" s="256"/>
      <c r="H119" s="256"/>
      <c r="I119" s="256"/>
      <c r="J119" s="166" t="s">
        <v>603</v>
      </c>
      <c r="K119" s="167">
        <v>1</v>
      </c>
      <c r="L119" s="257">
        <v>0</v>
      </c>
      <c r="M119" s="257"/>
      <c r="N119" s="258">
        <f>ROUND(L119*K119,2)</f>
        <v>0</v>
      </c>
      <c r="O119" s="258"/>
      <c r="P119" s="258"/>
      <c r="Q119" s="258"/>
      <c r="R119" s="138"/>
      <c r="T119" s="168" t="s">
        <v>5</v>
      </c>
      <c r="U119" s="47" t="s">
        <v>51</v>
      </c>
      <c r="V119" s="39"/>
      <c r="W119" s="169">
        <f>V119*K119</f>
        <v>0</v>
      </c>
      <c r="X119" s="169">
        <v>0</v>
      </c>
      <c r="Y119" s="169">
        <f>X119*K119</f>
        <v>0</v>
      </c>
      <c r="Z119" s="169">
        <v>0</v>
      </c>
      <c r="AA119" s="170">
        <f>Z119*K119</f>
        <v>0</v>
      </c>
      <c r="AR119" s="20" t="s">
        <v>1037</v>
      </c>
      <c r="AT119" s="20" t="s">
        <v>189</v>
      </c>
      <c r="AU119" s="20" t="s">
        <v>126</v>
      </c>
      <c r="AY119" s="20" t="s">
        <v>188</v>
      </c>
      <c r="BE119" s="109">
        <f>IF(U119="základní",N119,0)</f>
        <v>0</v>
      </c>
      <c r="BF119" s="109">
        <f>IF(U119="snížená",N119,0)</f>
        <v>0</v>
      </c>
      <c r="BG119" s="109">
        <f>IF(U119="zákl. přenesená",N119,0)</f>
        <v>0</v>
      </c>
      <c r="BH119" s="109">
        <f>IF(U119="sníž. přenesená",N119,0)</f>
        <v>0</v>
      </c>
      <c r="BI119" s="109">
        <f>IF(U119="nulová",N119,0)</f>
        <v>0</v>
      </c>
      <c r="BJ119" s="20" t="s">
        <v>94</v>
      </c>
      <c r="BK119" s="109">
        <f>ROUND(L119*K119,2)</f>
        <v>0</v>
      </c>
      <c r="BL119" s="20" t="s">
        <v>1037</v>
      </c>
      <c r="BM119" s="20" t="s">
        <v>1450</v>
      </c>
    </row>
    <row r="120" spans="2:65" s="1" customFormat="1" ht="49.9" customHeight="1">
      <c r="B120" s="38"/>
      <c r="C120" s="39"/>
      <c r="D120" s="155"/>
      <c r="E120" s="39"/>
      <c r="F120" s="39"/>
      <c r="G120" s="39"/>
      <c r="H120" s="39"/>
      <c r="I120" s="39"/>
      <c r="J120" s="39"/>
      <c r="K120" s="39"/>
      <c r="L120" s="39"/>
      <c r="M120" s="39"/>
      <c r="N120" s="247"/>
      <c r="O120" s="248"/>
      <c r="P120" s="248"/>
      <c r="Q120" s="248"/>
      <c r="R120" s="40"/>
      <c r="T120" s="200"/>
      <c r="U120" s="59"/>
      <c r="V120" s="59"/>
      <c r="W120" s="59"/>
      <c r="X120" s="59"/>
      <c r="Y120" s="59"/>
      <c r="Z120" s="59"/>
      <c r="AA120" s="61"/>
      <c r="AT120" s="20" t="s">
        <v>85</v>
      </c>
      <c r="AU120" s="20" t="s">
        <v>86</v>
      </c>
      <c r="AY120" s="20" t="s">
        <v>1059</v>
      </c>
      <c r="BK120" s="109">
        <v>0</v>
      </c>
    </row>
    <row r="121" spans="2:65" s="1" customFormat="1" ht="6.95" customHeight="1"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4"/>
    </row>
  </sheetData>
  <mergeCells count="71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1:Q91"/>
    <mergeCell ref="D92:H92"/>
    <mergeCell ref="N92:Q92"/>
    <mergeCell ref="D93:H93"/>
    <mergeCell ref="N93:Q93"/>
    <mergeCell ref="D94:H94"/>
    <mergeCell ref="N94:Q94"/>
    <mergeCell ref="D95:H95"/>
    <mergeCell ref="N95:Q95"/>
    <mergeCell ref="M113:Q113"/>
    <mergeCell ref="D96:H96"/>
    <mergeCell ref="N96:Q96"/>
    <mergeCell ref="N97:Q97"/>
    <mergeCell ref="L99:Q99"/>
    <mergeCell ref="C105:Q105"/>
    <mergeCell ref="N120:Q120"/>
    <mergeCell ref="H1:K1"/>
    <mergeCell ref="S2:AC2"/>
    <mergeCell ref="F115:I115"/>
    <mergeCell ref="L115:M115"/>
    <mergeCell ref="N115:Q115"/>
    <mergeCell ref="F119:I119"/>
    <mergeCell ref="L119:M119"/>
    <mergeCell ref="N119:Q119"/>
    <mergeCell ref="N116:Q116"/>
    <mergeCell ref="N117:Q117"/>
    <mergeCell ref="N118:Q118"/>
    <mergeCell ref="F107:P107"/>
    <mergeCell ref="F108:P108"/>
    <mergeCell ref="M110:P110"/>
    <mergeCell ref="M112:Q112"/>
  </mergeCells>
  <hyperlinks>
    <hyperlink ref="F1:G1" location="C2" display="1) Krycí list rozpočtu"/>
    <hyperlink ref="H1:K1" location="C85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4"/>
  <sheetViews>
    <sheetView showGridLines="0" tabSelected="1" workbookViewId="0">
      <pane ySplit="1" topLeftCell="A154" activePane="bottomLeft" state="frozen"/>
      <selection pane="bottomLeft" activeCell="N163" sqref="N163:Q16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4"/>
      <c r="C1" s="14"/>
      <c r="D1" s="15" t="s">
        <v>1</v>
      </c>
      <c r="E1" s="14"/>
      <c r="F1" s="16" t="s">
        <v>121</v>
      </c>
      <c r="G1" s="16"/>
      <c r="H1" s="249" t="s">
        <v>122</v>
      </c>
      <c r="I1" s="249"/>
      <c r="J1" s="249"/>
      <c r="K1" s="249"/>
      <c r="L1" s="16" t="s">
        <v>123</v>
      </c>
      <c r="M1" s="14"/>
      <c r="N1" s="14"/>
      <c r="O1" s="15" t="s">
        <v>124</v>
      </c>
      <c r="P1" s="14"/>
      <c r="Q1" s="14"/>
      <c r="R1" s="14"/>
      <c r="S1" s="16" t="s">
        <v>125</v>
      </c>
      <c r="T1" s="16"/>
      <c r="U1" s="118"/>
      <c r="V1" s="11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04" t="s">
        <v>8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20" t="s">
        <v>112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126</v>
      </c>
    </row>
    <row r="4" spans="1:66" ht="36.950000000000003" customHeight="1">
      <c r="B4" s="24"/>
      <c r="C4" s="218" t="s">
        <v>127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82" t="str">
        <f>'Rekapitulace stavby'!K6</f>
        <v>SOU opravárenské Králíky - dokončení rekonstrukce DM</v>
      </c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"/>
      <c r="R6" s="25"/>
    </row>
    <row r="7" spans="1:66" s="1" customFormat="1" ht="32.85" customHeight="1">
      <c r="B7" s="38"/>
      <c r="C7" s="39"/>
      <c r="D7" s="31" t="s">
        <v>128</v>
      </c>
      <c r="E7" s="39"/>
      <c r="F7" s="240" t="s">
        <v>1451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39"/>
      <c r="R7" s="40"/>
    </row>
    <row r="8" spans="1:66" s="1" customFormat="1" ht="14.45" customHeight="1">
      <c r="B8" s="38"/>
      <c r="C8" s="39"/>
      <c r="D8" s="32" t="s">
        <v>21</v>
      </c>
      <c r="E8" s="39"/>
      <c r="F8" s="30" t="s">
        <v>22</v>
      </c>
      <c r="G8" s="39"/>
      <c r="H8" s="39"/>
      <c r="I8" s="39"/>
      <c r="J8" s="39"/>
      <c r="K8" s="39"/>
      <c r="L8" s="39"/>
      <c r="M8" s="32" t="s">
        <v>23</v>
      </c>
      <c r="N8" s="39"/>
      <c r="O8" s="30" t="s">
        <v>24</v>
      </c>
      <c r="P8" s="39"/>
      <c r="Q8" s="39"/>
      <c r="R8" s="40"/>
    </row>
    <row r="9" spans="1:66" s="1" customFormat="1" ht="14.45" customHeight="1">
      <c r="B9" s="38"/>
      <c r="C9" s="39"/>
      <c r="D9" s="32" t="s">
        <v>25</v>
      </c>
      <c r="E9" s="39"/>
      <c r="F9" s="30" t="s">
        <v>26</v>
      </c>
      <c r="G9" s="39"/>
      <c r="H9" s="39"/>
      <c r="I9" s="39"/>
      <c r="J9" s="39"/>
      <c r="K9" s="39"/>
      <c r="L9" s="39"/>
      <c r="M9" s="32" t="s">
        <v>27</v>
      </c>
      <c r="N9" s="39"/>
      <c r="O9" s="299" t="str">
        <f>'Rekapitulace stavby'!AN8</f>
        <v>31. 10. 2017</v>
      </c>
      <c r="P9" s="284"/>
      <c r="Q9" s="39"/>
      <c r="R9" s="40"/>
    </row>
    <row r="10" spans="1:66" s="1" customFormat="1" ht="21.75" customHeight="1">
      <c r="B10" s="38"/>
      <c r="C10" s="39"/>
      <c r="D10" s="29" t="s">
        <v>131</v>
      </c>
      <c r="E10" s="39"/>
      <c r="F10" s="34" t="s">
        <v>1444</v>
      </c>
      <c r="G10" s="39"/>
      <c r="H10" s="39"/>
      <c r="I10" s="39"/>
      <c r="J10" s="39"/>
      <c r="K10" s="39"/>
      <c r="L10" s="39"/>
      <c r="M10" s="29" t="s">
        <v>29</v>
      </c>
      <c r="N10" s="39"/>
      <c r="O10" s="34" t="s">
        <v>30</v>
      </c>
      <c r="P10" s="39"/>
      <c r="Q10" s="39"/>
      <c r="R10" s="40"/>
    </row>
    <row r="11" spans="1:66" s="1" customFormat="1" ht="14.45" customHeight="1">
      <c r="B11" s="38"/>
      <c r="C11" s="39"/>
      <c r="D11" s="32" t="s">
        <v>31</v>
      </c>
      <c r="E11" s="39"/>
      <c r="F11" s="39"/>
      <c r="G11" s="39"/>
      <c r="H11" s="39"/>
      <c r="I11" s="39"/>
      <c r="J11" s="39"/>
      <c r="K11" s="39"/>
      <c r="L11" s="39"/>
      <c r="M11" s="32" t="s">
        <v>32</v>
      </c>
      <c r="N11" s="39"/>
      <c r="O11" s="238" t="s">
        <v>33</v>
      </c>
      <c r="P11" s="238"/>
      <c r="Q11" s="39"/>
      <c r="R11" s="40"/>
    </row>
    <row r="12" spans="1:66" s="1" customFormat="1" ht="18" customHeight="1">
      <c r="B12" s="38"/>
      <c r="C12" s="39"/>
      <c r="D12" s="39"/>
      <c r="E12" s="30" t="s">
        <v>34</v>
      </c>
      <c r="F12" s="39"/>
      <c r="G12" s="39"/>
      <c r="H12" s="39"/>
      <c r="I12" s="39"/>
      <c r="J12" s="39"/>
      <c r="K12" s="39"/>
      <c r="L12" s="39"/>
      <c r="M12" s="32" t="s">
        <v>35</v>
      </c>
      <c r="N12" s="39"/>
      <c r="O12" s="238" t="s">
        <v>36</v>
      </c>
      <c r="P12" s="238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2" t="s">
        <v>37</v>
      </c>
      <c r="E14" s="39"/>
      <c r="F14" s="39"/>
      <c r="G14" s="39"/>
      <c r="H14" s="39"/>
      <c r="I14" s="39"/>
      <c r="J14" s="39"/>
      <c r="K14" s="39"/>
      <c r="L14" s="39"/>
      <c r="M14" s="32" t="s">
        <v>32</v>
      </c>
      <c r="N14" s="39"/>
      <c r="O14" s="300" t="str">
        <f>IF('Rekapitulace stavby'!AN13="","",'Rekapitulace stavby'!AN13)</f>
        <v>Vyplň údaj</v>
      </c>
      <c r="P14" s="238"/>
      <c r="Q14" s="39"/>
      <c r="R14" s="40"/>
    </row>
    <row r="15" spans="1:66" s="1" customFormat="1" ht="18" customHeight="1">
      <c r="B15" s="38"/>
      <c r="C15" s="39"/>
      <c r="D15" s="39"/>
      <c r="E15" s="300" t="str">
        <f>IF('Rekapitulace stavby'!E14="","",'Rekapitulace stavby'!E14)</f>
        <v>Vyplň údaj</v>
      </c>
      <c r="F15" s="301"/>
      <c r="G15" s="301"/>
      <c r="H15" s="301"/>
      <c r="I15" s="301"/>
      <c r="J15" s="301"/>
      <c r="K15" s="301"/>
      <c r="L15" s="301"/>
      <c r="M15" s="32" t="s">
        <v>35</v>
      </c>
      <c r="N15" s="39"/>
      <c r="O15" s="300" t="str">
        <f>IF('Rekapitulace stavby'!AN14="","",'Rekapitulace stavby'!AN14)</f>
        <v>Vyplň údaj</v>
      </c>
      <c r="P15" s="238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2" t="s">
        <v>39</v>
      </c>
      <c r="E17" s="39"/>
      <c r="F17" s="39"/>
      <c r="G17" s="39"/>
      <c r="H17" s="39"/>
      <c r="I17" s="39"/>
      <c r="J17" s="39"/>
      <c r="K17" s="39"/>
      <c r="L17" s="39"/>
      <c r="M17" s="32" t="s">
        <v>32</v>
      </c>
      <c r="N17" s="39"/>
      <c r="O17" s="238" t="s">
        <v>40</v>
      </c>
      <c r="P17" s="238"/>
      <c r="Q17" s="39"/>
      <c r="R17" s="40"/>
    </row>
    <row r="18" spans="2:18" s="1" customFormat="1" ht="18" customHeight="1">
      <c r="B18" s="38"/>
      <c r="C18" s="39"/>
      <c r="D18" s="39"/>
      <c r="E18" s="30" t="s">
        <v>41</v>
      </c>
      <c r="F18" s="39"/>
      <c r="G18" s="39"/>
      <c r="H18" s="39"/>
      <c r="I18" s="39"/>
      <c r="J18" s="39"/>
      <c r="K18" s="39"/>
      <c r="L18" s="39"/>
      <c r="M18" s="32" t="s">
        <v>35</v>
      </c>
      <c r="N18" s="39"/>
      <c r="O18" s="238" t="s">
        <v>5</v>
      </c>
      <c r="P18" s="238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2" t="s">
        <v>43</v>
      </c>
      <c r="E20" s="39"/>
      <c r="F20" s="39"/>
      <c r="G20" s="39"/>
      <c r="H20" s="39"/>
      <c r="I20" s="39"/>
      <c r="J20" s="39"/>
      <c r="K20" s="39"/>
      <c r="L20" s="39"/>
      <c r="M20" s="32" t="s">
        <v>32</v>
      </c>
      <c r="N20" s="39"/>
      <c r="O20" s="238" t="str">
        <f>IF('Rekapitulace stavby'!AN19="","",'Rekapitulace stavby'!AN19)</f>
        <v/>
      </c>
      <c r="P20" s="238"/>
      <c r="Q20" s="39"/>
      <c r="R20" s="40"/>
    </row>
    <row r="21" spans="2:18" s="1" customFormat="1" ht="18" customHeight="1">
      <c r="B21" s="38"/>
      <c r="C21" s="39"/>
      <c r="D21" s="39"/>
      <c r="E21" s="30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2" t="s">
        <v>35</v>
      </c>
      <c r="N21" s="39"/>
      <c r="O21" s="238" t="str">
        <f>IF('Rekapitulace stavby'!AN20="","",'Rekapitulace stavby'!AN20)</f>
        <v/>
      </c>
      <c r="P21" s="238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2" t="s">
        <v>45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43" t="s">
        <v>5</v>
      </c>
      <c r="F24" s="243"/>
      <c r="G24" s="243"/>
      <c r="H24" s="243"/>
      <c r="I24" s="243"/>
      <c r="J24" s="243"/>
      <c r="K24" s="243"/>
      <c r="L24" s="243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133</v>
      </c>
      <c r="E27" s="39"/>
      <c r="F27" s="39"/>
      <c r="G27" s="39"/>
      <c r="H27" s="39"/>
      <c r="I27" s="39"/>
      <c r="J27" s="39"/>
      <c r="K27" s="39"/>
      <c r="L27" s="39"/>
      <c r="M27" s="244">
        <f>N87</f>
        <v>0</v>
      </c>
      <c r="N27" s="244"/>
      <c r="O27" s="244"/>
      <c r="P27" s="244"/>
      <c r="Q27" s="39"/>
      <c r="R27" s="40"/>
    </row>
    <row r="28" spans="2:18" s="1" customFormat="1" ht="14.45" customHeight="1">
      <c r="B28" s="38"/>
      <c r="C28" s="39"/>
      <c r="D28" s="37" t="s">
        <v>116</v>
      </c>
      <c r="E28" s="39"/>
      <c r="F28" s="39"/>
      <c r="G28" s="39"/>
      <c r="H28" s="39"/>
      <c r="I28" s="39"/>
      <c r="J28" s="39"/>
      <c r="K28" s="39"/>
      <c r="L28" s="39"/>
      <c r="M28" s="244">
        <f>N93</f>
        <v>0</v>
      </c>
      <c r="N28" s="244"/>
      <c r="O28" s="244"/>
      <c r="P28" s="244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49</v>
      </c>
      <c r="E30" s="39"/>
      <c r="F30" s="39"/>
      <c r="G30" s="39"/>
      <c r="H30" s="39"/>
      <c r="I30" s="39"/>
      <c r="J30" s="39"/>
      <c r="K30" s="39"/>
      <c r="L30" s="39"/>
      <c r="M30" s="298">
        <f>ROUND(M27+M28,2)</f>
        <v>0</v>
      </c>
      <c r="N30" s="281"/>
      <c r="O30" s="281"/>
      <c r="P30" s="281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50</v>
      </c>
      <c r="E32" s="45" t="s">
        <v>51</v>
      </c>
      <c r="F32" s="46">
        <v>0.21</v>
      </c>
      <c r="G32" s="121" t="s">
        <v>52</v>
      </c>
      <c r="H32" s="295">
        <f>(SUM(BE93:BE100)+SUM(BE118:BE162))</f>
        <v>0</v>
      </c>
      <c r="I32" s="281"/>
      <c r="J32" s="281"/>
      <c r="K32" s="39"/>
      <c r="L32" s="39"/>
      <c r="M32" s="295">
        <f>ROUND((SUM(BE93:BE100)+SUM(BE118:BE162)), 2)*F32</f>
        <v>0</v>
      </c>
      <c r="N32" s="281"/>
      <c r="O32" s="281"/>
      <c r="P32" s="281"/>
      <c r="Q32" s="39"/>
      <c r="R32" s="40"/>
    </row>
    <row r="33" spans="2:18" s="1" customFormat="1" ht="14.45" customHeight="1">
      <c r="B33" s="38"/>
      <c r="C33" s="39"/>
      <c r="D33" s="39"/>
      <c r="E33" s="45" t="s">
        <v>53</v>
      </c>
      <c r="F33" s="46">
        <v>0.15</v>
      </c>
      <c r="G33" s="121" t="s">
        <v>52</v>
      </c>
      <c r="H33" s="295">
        <f>(SUM(BF93:BF100)+SUM(BF118:BF162))</f>
        <v>0</v>
      </c>
      <c r="I33" s="281"/>
      <c r="J33" s="281"/>
      <c r="K33" s="39"/>
      <c r="L33" s="39"/>
      <c r="M33" s="295">
        <f>ROUND((SUM(BF93:BF100)+SUM(BF118:BF162)), 2)*F33</f>
        <v>0</v>
      </c>
      <c r="N33" s="281"/>
      <c r="O33" s="281"/>
      <c r="P33" s="281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54</v>
      </c>
      <c r="F34" s="46">
        <v>0.21</v>
      </c>
      <c r="G34" s="121" t="s">
        <v>52</v>
      </c>
      <c r="H34" s="295">
        <f>(SUM(BG93:BG100)+SUM(BG118:BG162))</f>
        <v>0</v>
      </c>
      <c r="I34" s="281"/>
      <c r="J34" s="281"/>
      <c r="K34" s="39"/>
      <c r="L34" s="39"/>
      <c r="M34" s="295">
        <v>0</v>
      </c>
      <c r="N34" s="281"/>
      <c r="O34" s="281"/>
      <c r="P34" s="281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55</v>
      </c>
      <c r="F35" s="46">
        <v>0.15</v>
      </c>
      <c r="G35" s="121" t="s">
        <v>52</v>
      </c>
      <c r="H35" s="295">
        <f>(SUM(BH93:BH100)+SUM(BH118:BH162))</f>
        <v>0</v>
      </c>
      <c r="I35" s="281"/>
      <c r="J35" s="281"/>
      <c r="K35" s="39"/>
      <c r="L35" s="39"/>
      <c r="M35" s="295">
        <v>0</v>
      </c>
      <c r="N35" s="281"/>
      <c r="O35" s="281"/>
      <c r="P35" s="281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56</v>
      </c>
      <c r="F36" s="46">
        <v>0</v>
      </c>
      <c r="G36" s="121" t="s">
        <v>52</v>
      </c>
      <c r="H36" s="295">
        <f>(SUM(BI93:BI100)+SUM(BI118:BI162))</f>
        <v>0</v>
      </c>
      <c r="I36" s="281"/>
      <c r="J36" s="281"/>
      <c r="K36" s="39"/>
      <c r="L36" s="39"/>
      <c r="M36" s="295">
        <v>0</v>
      </c>
      <c r="N36" s="281"/>
      <c r="O36" s="281"/>
      <c r="P36" s="281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57</v>
      </c>
      <c r="E38" s="78"/>
      <c r="F38" s="78"/>
      <c r="G38" s="123" t="s">
        <v>58</v>
      </c>
      <c r="H38" s="124" t="s">
        <v>59</v>
      </c>
      <c r="I38" s="78"/>
      <c r="J38" s="78"/>
      <c r="K38" s="78"/>
      <c r="L38" s="296">
        <f>SUM(M30:M36)</f>
        <v>0</v>
      </c>
      <c r="M38" s="296"/>
      <c r="N38" s="296"/>
      <c r="O38" s="296"/>
      <c r="P38" s="297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s="1" customFormat="1" ht="15">
      <c r="B49" s="38"/>
      <c r="C49" s="39"/>
      <c r="D49" s="53" t="s">
        <v>60</v>
      </c>
      <c r="E49" s="54"/>
      <c r="F49" s="54"/>
      <c r="G49" s="54"/>
      <c r="H49" s="55"/>
      <c r="I49" s="39"/>
      <c r="J49" s="53" t="s">
        <v>61</v>
      </c>
      <c r="K49" s="54"/>
      <c r="L49" s="54"/>
      <c r="M49" s="54"/>
      <c r="N49" s="54"/>
      <c r="O49" s="54"/>
      <c r="P49" s="55"/>
      <c r="Q49" s="39"/>
      <c r="R49" s="40"/>
    </row>
    <row r="50" spans="2:18">
      <c r="B50" s="24"/>
      <c r="C50" s="28"/>
      <c r="D50" s="56"/>
      <c r="E50" s="28"/>
      <c r="F50" s="28"/>
      <c r="G50" s="28"/>
      <c r="H50" s="57"/>
      <c r="I50" s="28"/>
      <c r="J50" s="56"/>
      <c r="K50" s="28"/>
      <c r="L50" s="28"/>
      <c r="M50" s="28"/>
      <c r="N50" s="28"/>
      <c r="O50" s="28"/>
      <c r="P50" s="57"/>
      <c r="Q50" s="28"/>
      <c r="R50" s="25"/>
    </row>
    <row r="51" spans="2:18">
      <c r="B51" s="24"/>
      <c r="C51" s="28"/>
      <c r="D51" s="56"/>
      <c r="E51" s="28"/>
      <c r="F51" s="28"/>
      <c r="G51" s="28"/>
      <c r="H51" s="57"/>
      <c r="I51" s="28"/>
      <c r="J51" s="56"/>
      <c r="K51" s="28"/>
      <c r="L51" s="28"/>
      <c r="M51" s="28"/>
      <c r="N51" s="28"/>
      <c r="O51" s="28"/>
      <c r="P51" s="57"/>
      <c r="Q51" s="28"/>
      <c r="R51" s="25"/>
    </row>
    <row r="52" spans="2:18">
      <c r="B52" s="24"/>
      <c r="C52" s="28"/>
      <c r="D52" s="56"/>
      <c r="E52" s="28"/>
      <c r="F52" s="28"/>
      <c r="G52" s="28"/>
      <c r="H52" s="57"/>
      <c r="I52" s="28"/>
      <c r="J52" s="56"/>
      <c r="K52" s="28"/>
      <c r="L52" s="28"/>
      <c r="M52" s="28"/>
      <c r="N52" s="28"/>
      <c r="O52" s="28"/>
      <c r="P52" s="57"/>
      <c r="Q52" s="28"/>
      <c r="R52" s="25"/>
    </row>
    <row r="53" spans="2:18">
      <c r="B53" s="24"/>
      <c r="C53" s="28"/>
      <c r="D53" s="56"/>
      <c r="E53" s="28"/>
      <c r="F53" s="28"/>
      <c r="G53" s="28"/>
      <c r="H53" s="57"/>
      <c r="I53" s="28"/>
      <c r="J53" s="56"/>
      <c r="K53" s="28"/>
      <c r="L53" s="28"/>
      <c r="M53" s="28"/>
      <c r="N53" s="28"/>
      <c r="O53" s="28"/>
      <c r="P53" s="57"/>
      <c r="Q53" s="28"/>
      <c r="R53" s="25"/>
    </row>
    <row r="54" spans="2:18">
      <c r="B54" s="24"/>
      <c r="C54" s="28"/>
      <c r="D54" s="56"/>
      <c r="E54" s="28"/>
      <c r="F54" s="28"/>
      <c r="G54" s="28"/>
      <c r="H54" s="57"/>
      <c r="I54" s="28"/>
      <c r="J54" s="56"/>
      <c r="K54" s="28"/>
      <c r="L54" s="28"/>
      <c r="M54" s="28"/>
      <c r="N54" s="28"/>
      <c r="O54" s="28"/>
      <c r="P54" s="57"/>
      <c r="Q54" s="28"/>
      <c r="R54" s="25"/>
    </row>
    <row r="55" spans="2:18">
      <c r="B55" s="24"/>
      <c r="C55" s="28"/>
      <c r="D55" s="56"/>
      <c r="E55" s="28"/>
      <c r="F55" s="28"/>
      <c r="G55" s="28"/>
      <c r="H55" s="57"/>
      <c r="I55" s="28"/>
      <c r="J55" s="56"/>
      <c r="K55" s="28"/>
      <c r="L55" s="28"/>
      <c r="M55" s="28"/>
      <c r="N55" s="28"/>
      <c r="O55" s="28"/>
      <c r="P55" s="57"/>
      <c r="Q55" s="28"/>
      <c r="R55" s="25"/>
    </row>
    <row r="56" spans="2:18">
      <c r="B56" s="24"/>
      <c r="C56" s="28"/>
      <c r="D56" s="56"/>
      <c r="E56" s="28"/>
      <c r="F56" s="28"/>
      <c r="G56" s="28"/>
      <c r="H56" s="57"/>
      <c r="I56" s="28"/>
      <c r="J56" s="56"/>
      <c r="K56" s="28"/>
      <c r="L56" s="28"/>
      <c r="M56" s="28"/>
      <c r="N56" s="28"/>
      <c r="O56" s="28"/>
      <c r="P56" s="57"/>
      <c r="Q56" s="28"/>
      <c r="R56" s="25"/>
    </row>
    <row r="57" spans="2:18">
      <c r="B57" s="24"/>
      <c r="C57" s="28"/>
      <c r="D57" s="56"/>
      <c r="E57" s="28"/>
      <c r="F57" s="28"/>
      <c r="G57" s="28"/>
      <c r="H57" s="57"/>
      <c r="I57" s="28"/>
      <c r="J57" s="56"/>
      <c r="K57" s="28"/>
      <c r="L57" s="28"/>
      <c r="M57" s="28"/>
      <c r="N57" s="28"/>
      <c r="O57" s="28"/>
      <c r="P57" s="57"/>
      <c r="Q57" s="28"/>
      <c r="R57" s="25"/>
    </row>
    <row r="58" spans="2:18" s="1" customFormat="1" ht="15">
      <c r="B58" s="38"/>
      <c r="C58" s="39"/>
      <c r="D58" s="58" t="s">
        <v>62</v>
      </c>
      <c r="E58" s="59"/>
      <c r="F58" s="59"/>
      <c r="G58" s="60" t="s">
        <v>63</v>
      </c>
      <c r="H58" s="61"/>
      <c r="I58" s="39"/>
      <c r="J58" s="58" t="s">
        <v>62</v>
      </c>
      <c r="K58" s="59"/>
      <c r="L58" s="59"/>
      <c r="M58" s="59"/>
      <c r="N58" s="60" t="s">
        <v>63</v>
      </c>
      <c r="O58" s="59"/>
      <c r="P58" s="61"/>
      <c r="Q58" s="39"/>
      <c r="R58" s="40"/>
    </row>
    <row r="59" spans="2:18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5"/>
    </row>
    <row r="60" spans="2:18" s="1" customFormat="1" ht="15">
      <c r="B60" s="38"/>
      <c r="C60" s="39"/>
      <c r="D60" s="53" t="s">
        <v>64</v>
      </c>
      <c r="E60" s="54"/>
      <c r="F60" s="54"/>
      <c r="G60" s="54"/>
      <c r="H60" s="55"/>
      <c r="I60" s="39"/>
      <c r="J60" s="53" t="s">
        <v>65</v>
      </c>
      <c r="K60" s="54"/>
      <c r="L60" s="54"/>
      <c r="M60" s="54"/>
      <c r="N60" s="54"/>
      <c r="O60" s="54"/>
      <c r="P60" s="55"/>
      <c r="Q60" s="39"/>
      <c r="R60" s="40"/>
    </row>
    <row r="61" spans="2:18">
      <c r="B61" s="24"/>
      <c r="C61" s="28"/>
      <c r="D61" s="56"/>
      <c r="E61" s="28"/>
      <c r="F61" s="28"/>
      <c r="G61" s="28"/>
      <c r="H61" s="57"/>
      <c r="I61" s="28"/>
      <c r="J61" s="56"/>
      <c r="K61" s="28"/>
      <c r="L61" s="28"/>
      <c r="M61" s="28"/>
      <c r="N61" s="28"/>
      <c r="O61" s="28"/>
      <c r="P61" s="57"/>
      <c r="Q61" s="28"/>
      <c r="R61" s="25"/>
    </row>
    <row r="62" spans="2:18">
      <c r="B62" s="24"/>
      <c r="C62" s="28"/>
      <c r="D62" s="56"/>
      <c r="E62" s="28"/>
      <c r="F62" s="28"/>
      <c r="G62" s="28"/>
      <c r="H62" s="57"/>
      <c r="I62" s="28"/>
      <c r="J62" s="56"/>
      <c r="K62" s="28"/>
      <c r="L62" s="28"/>
      <c r="M62" s="28"/>
      <c r="N62" s="28"/>
      <c r="O62" s="28"/>
      <c r="P62" s="57"/>
      <c r="Q62" s="28"/>
      <c r="R62" s="25"/>
    </row>
    <row r="63" spans="2:18">
      <c r="B63" s="24"/>
      <c r="C63" s="28"/>
      <c r="D63" s="56"/>
      <c r="E63" s="28"/>
      <c r="F63" s="28"/>
      <c r="G63" s="28"/>
      <c r="H63" s="57"/>
      <c r="I63" s="28"/>
      <c r="J63" s="56"/>
      <c r="K63" s="28"/>
      <c r="L63" s="28"/>
      <c r="M63" s="28"/>
      <c r="N63" s="28"/>
      <c r="O63" s="28"/>
      <c r="P63" s="57"/>
      <c r="Q63" s="28"/>
      <c r="R63" s="25"/>
    </row>
    <row r="64" spans="2:18">
      <c r="B64" s="24"/>
      <c r="C64" s="28"/>
      <c r="D64" s="56"/>
      <c r="E64" s="28"/>
      <c r="F64" s="28"/>
      <c r="G64" s="28"/>
      <c r="H64" s="57"/>
      <c r="I64" s="28"/>
      <c r="J64" s="56"/>
      <c r="K64" s="28"/>
      <c r="L64" s="28"/>
      <c r="M64" s="28"/>
      <c r="N64" s="28"/>
      <c r="O64" s="28"/>
      <c r="P64" s="57"/>
      <c r="Q64" s="28"/>
      <c r="R64" s="25"/>
    </row>
    <row r="65" spans="2:18">
      <c r="B65" s="24"/>
      <c r="C65" s="28"/>
      <c r="D65" s="56"/>
      <c r="E65" s="28"/>
      <c r="F65" s="28"/>
      <c r="G65" s="28"/>
      <c r="H65" s="57"/>
      <c r="I65" s="28"/>
      <c r="J65" s="56"/>
      <c r="K65" s="28"/>
      <c r="L65" s="28"/>
      <c r="M65" s="28"/>
      <c r="N65" s="28"/>
      <c r="O65" s="28"/>
      <c r="P65" s="57"/>
      <c r="Q65" s="28"/>
      <c r="R65" s="25"/>
    </row>
    <row r="66" spans="2:18">
      <c r="B66" s="24"/>
      <c r="C66" s="28"/>
      <c r="D66" s="56"/>
      <c r="E66" s="28"/>
      <c r="F66" s="28"/>
      <c r="G66" s="28"/>
      <c r="H66" s="57"/>
      <c r="I66" s="28"/>
      <c r="J66" s="56"/>
      <c r="K66" s="28"/>
      <c r="L66" s="28"/>
      <c r="M66" s="28"/>
      <c r="N66" s="28"/>
      <c r="O66" s="28"/>
      <c r="P66" s="57"/>
      <c r="Q66" s="28"/>
      <c r="R66" s="25"/>
    </row>
    <row r="67" spans="2:18">
      <c r="B67" s="24"/>
      <c r="C67" s="28"/>
      <c r="D67" s="56"/>
      <c r="E67" s="28"/>
      <c r="F67" s="28"/>
      <c r="G67" s="28"/>
      <c r="H67" s="57"/>
      <c r="I67" s="28"/>
      <c r="J67" s="56"/>
      <c r="K67" s="28"/>
      <c r="L67" s="28"/>
      <c r="M67" s="28"/>
      <c r="N67" s="28"/>
      <c r="O67" s="28"/>
      <c r="P67" s="57"/>
      <c r="Q67" s="28"/>
      <c r="R67" s="25"/>
    </row>
    <row r="68" spans="2:18">
      <c r="B68" s="24"/>
      <c r="C68" s="28"/>
      <c r="D68" s="56"/>
      <c r="E68" s="28"/>
      <c r="F68" s="28"/>
      <c r="G68" s="28"/>
      <c r="H68" s="57"/>
      <c r="I68" s="28"/>
      <c r="J68" s="56"/>
      <c r="K68" s="28"/>
      <c r="L68" s="28"/>
      <c r="M68" s="28"/>
      <c r="N68" s="28"/>
      <c r="O68" s="28"/>
      <c r="P68" s="57"/>
      <c r="Q68" s="28"/>
      <c r="R68" s="25"/>
    </row>
    <row r="69" spans="2:18" s="1" customFormat="1" ht="15">
      <c r="B69" s="38"/>
      <c r="C69" s="39"/>
      <c r="D69" s="58" t="s">
        <v>62</v>
      </c>
      <c r="E69" s="59"/>
      <c r="F69" s="59"/>
      <c r="G69" s="60" t="s">
        <v>63</v>
      </c>
      <c r="H69" s="61"/>
      <c r="I69" s="39"/>
      <c r="J69" s="58" t="s">
        <v>62</v>
      </c>
      <c r="K69" s="59"/>
      <c r="L69" s="59"/>
      <c r="M69" s="59"/>
      <c r="N69" s="60" t="s">
        <v>63</v>
      </c>
      <c r="O69" s="59"/>
      <c r="P69" s="61"/>
      <c r="Q69" s="39"/>
      <c r="R69" s="40"/>
    </row>
    <row r="70" spans="2:18" s="1" customFormat="1" ht="14.45" customHeight="1"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4"/>
    </row>
    <row r="74" spans="2:18" s="1" customFormat="1" ht="6.95" customHeight="1"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7"/>
    </row>
    <row r="75" spans="2:18" s="1" customFormat="1" ht="36.950000000000003" customHeight="1">
      <c r="B75" s="38"/>
      <c r="C75" s="218" t="s">
        <v>134</v>
      </c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40"/>
    </row>
    <row r="76" spans="2:18" s="1" customFormat="1" ht="6.95" customHeigh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40"/>
    </row>
    <row r="77" spans="2:18" s="1" customFormat="1" ht="30" customHeight="1">
      <c r="B77" s="38"/>
      <c r="C77" s="32" t="s">
        <v>19</v>
      </c>
      <c r="D77" s="39"/>
      <c r="E77" s="39"/>
      <c r="F77" s="282" t="str">
        <f>F6</f>
        <v>SOU opravárenské Králíky - dokončení rekonstrukce DM</v>
      </c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39"/>
      <c r="R77" s="40"/>
    </row>
    <row r="78" spans="2:18" s="1" customFormat="1" ht="36.950000000000003" customHeight="1">
      <c r="B78" s="38"/>
      <c r="C78" s="72" t="s">
        <v>128</v>
      </c>
      <c r="D78" s="39"/>
      <c r="E78" s="39"/>
      <c r="F78" s="220" t="str">
        <f>F7</f>
        <v>G - Profese - elektroinstalace slaboproud</v>
      </c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39"/>
      <c r="R78" s="40"/>
    </row>
    <row r="79" spans="2:18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</row>
    <row r="80" spans="2:18" s="1" customFormat="1" ht="18" customHeight="1">
      <c r="B80" s="38"/>
      <c r="C80" s="32" t="s">
        <v>25</v>
      </c>
      <c r="D80" s="39"/>
      <c r="E80" s="39"/>
      <c r="F80" s="30" t="str">
        <f>F9</f>
        <v>Králíky Předměstí čp.429</v>
      </c>
      <c r="G80" s="39"/>
      <c r="H80" s="39"/>
      <c r="I80" s="39"/>
      <c r="J80" s="39"/>
      <c r="K80" s="32" t="s">
        <v>27</v>
      </c>
      <c r="L80" s="39"/>
      <c r="M80" s="284" t="str">
        <f>IF(O9="","",O9)</f>
        <v>31. 10. 2017</v>
      </c>
      <c r="N80" s="284"/>
      <c r="O80" s="284"/>
      <c r="P80" s="284"/>
      <c r="Q80" s="39"/>
      <c r="R80" s="40"/>
    </row>
    <row r="81" spans="2:65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65" s="1" customFormat="1" ht="15">
      <c r="B82" s="38"/>
      <c r="C82" s="32" t="s">
        <v>31</v>
      </c>
      <c r="D82" s="39"/>
      <c r="E82" s="39"/>
      <c r="F82" s="30" t="str">
        <f>E12</f>
        <v>Pardubický kraj</v>
      </c>
      <c r="G82" s="39"/>
      <c r="H82" s="39"/>
      <c r="I82" s="39"/>
      <c r="J82" s="39"/>
      <c r="K82" s="32" t="s">
        <v>39</v>
      </c>
      <c r="L82" s="39"/>
      <c r="M82" s="238" t="str">
        <f>E18</f>
        <v>Ing. Pavel Švestka</v>
      </c>
      <c r="N82" s="238"/>
      <c r="O82" s="238"/>
      <c r="P82" s="238"/>
      <c r="Q82" s="238"/>
      <c r="R82" s="40"/>
    </row>
    <row r="83" spans="2:65" s="1" customFormat="1" ht="14.45" customHeight="1">
      <c r="B83" s="38"/>
      <c r="C83" s="32" t="s">
        <v>37</v>
      </c>
      <c r="D83" s="39"/>
      <c r="E83" s="39"/>
      <c r="F83" s="30" t="str">
        <f>IF(E15="","",E15)</f>
        <v>Vyplň údaj</v>
      </c>
      <c r="G83" s="39"/>
      <c r="H83" s="39"/>
      <c r="I83" s="39"/>
      <c r="J83" s="39"/>
      <c r="K83" s="32" t="s">
        <v>43</v>
      </c>
      <c r="L83" s="39"/>
      <c r="M83" s="238" t="str">
        <f>E21</f>
        <v xml:space="preserve"> </v>
      </c>
      <c r="N83" s="238"/>
      <c r="O83" s="238"/>
      <c r="P83" s="238"/>
      <c r="Q83" s="238"/>
      <c r="R83" s="40"/>
    </row>
    <row r="84" spans="2:65" s="1" customFormat="1" ht="10.3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40"/>
    </row>
    <row r="85" spans="2:65" s="1" customFormat="1" ht="29.25" customHeight="1">
      <c r="B85" s="38"/>
      <c r="C85" s="293" t="s">
        <v>135</v>
      </c>
      <c r="D85" s="294"/>
      <c r="E85" s="294"/>
      <c r="F85" s="294"/>
      <c r="G85" s="294"/>
      <c r="H85" s="117"/>
      <c r="I85" s="117"/>
      <c r="J85" s="117"/>
      <c r="K85" s="117"/>
      <c r="L85" s="117"/>
      <c r="M85" s="117"/>
      <c r="N85" s="293" t="s">
        <v>136</v>
      </c>
      <c r="O85" s="294"/>
      <c r="P85" s="294"/>
      <c r="Q85" s="294"/>
      <c r="R85" s="40"/>
    </row>
    <row r="86" spans="2:65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65" s="1" customFormat="1" ht="29.25" customHeight="1">
      <c r="B87" s="38"/>
      <c r="C87" s="125" t="s">
        <v>137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02">
        <f>N118</f>
        <v>0</v>
      </c>
      <c r="O87" s="291"/>
      <c r="P87" s="291"/>
      <c r="Q87" s="291"/>
      <c r="R87" s="40"/>
      <c r="AU87" s="20" t="s">
        <v>138</v>
      </c>
    </row>
    <row r="88" spans="2:65" s="6" customFormat="1" ht="24.95" customHeight="1">
      <c r="B88" s="126"/>
      <c r="C88" s="127"/>
      <c r="D88" s="128" t="s">
        <v>150</v>
      </c>
      <c r="E88" s="127"/>
      <c r="F88" s="127"/>
      <c r="G88" s="127"/>
      <c r="H88" s="127"/>
      <c r="I88" s="127"/>
      <c r="J88" s="127"/>
      <c r="K88" s="127"/>
      <c r="L88" s="127"/>
      <c r="M88" s="127"/>
      <c r="N88" s="262">
        <f>N119</f>
        <v>0</v>
      </c>
      <c r="O88" s="290"/>
      <c r="P88" s="290"/>
      <c r="Q88" s="290"/>
      <c r="R88" s="129"/>
    </row>
    <row r="89" spans="2:65" s="7" customFormat="1" ht="19.899999999999999" customHeight="1">
      <c r="B89" s="130"/>
      <c r="C89" s="131"/>
      <c r="D89" s="105" t="s">
        <v>152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09">
        <f>N120</f>
        <v>0</v>
      </c>
      <c r="O89" s="289"/>
      <c r="P89" s="289"/>
      <c r="Q89" s="289"/>
      <c r="R89" s="132"/>
    </row>
    <row r="90" spans="2:65" s="6" customFormat="1" ht="24.95" customHeight="1">
      <c r="B90" s="126"/>
      <c r="C90" s="127"/>
      <c r="D90" s="128" t="s">
        <v>1452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62">
        <f>N133</f>
        <v>0</v>
      </c>
      <c r="O90" s="290"/>
      <c r="P90" s="290"/>
      <c r="Q90" s="290"/>
      <c r="R90" s="129"/>
    </row>
    <row r="91" spans="2:65" s="7" customFormat="1" ht="19.899999999999999" customHeight="1">
      <c r="B91" s="130"/>
      <c r="C91" s="131"/>
      <c r="D91" s="105" t="s">
        <v>1453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09">
        <f>N134</f>
        <v>0</v>
      </c>
      <c r="O91" s="289"/>
      <c r="P91" s="289"/>
      <c r="Q91" s="289"/>
      <c r="R91" s="132"/>
    </row>
    <row r="92" spans="2:65" s="1" customFormat="1" ht="21.75" customHeight="1"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40"/>
    </row>
    <row r="93" spans="2:65" s="1" customFormat="1" ht="29.25" customHeight="1">
      <c r="B93" s="38"/>
      <c r="C93" s="125" t="s">
        <v>165</v>
      </c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291">
        <f>ROUND(N94+N95+N96+N97+N98+N99,2)</f>
        <v>0</v>
      </c>
      <c r="O93" s="292"/>
      <c r="P93" s="292"/>
      <c r="Q93" s="292"/>
      <c r="R93" s="40"/>
      <c r="T93" s="133"/>
      <c r="U93" s="134" t="s">
        <v>50</v>
      </c>
    </row>
    <row r="94" spans="2:65" s="1" customFormat="1" ht="18" customHeight="1">
      <c r="B94" s="135"/>
      <c r="C94" s="136"/>
      <c r="D94" s="206" t="s">
        <v>166</v>
      </c>
      <c r="E94" s="288"/>
      <c r="F94" s="288"/>
      <c r="G94" s="288"/>
      <c r="H94" s="288"/>
      <c r="I94" s="136"/>
      <c r="J94" s="136"/>
      <c r="K94" s="136"/>
      <c r="L94" s="136"/>
      <c r="M94" s="136"/>
      <c r="N94" s="208">
        <f>ROUND(N87*T94,2)</f>
        <v>0</v>
      </c>
      <c r="O94" s="280"/>
      <c r="P94" s="280"/>
      <c r="Q94" s="280"/>
      <c r="R94" s="138"/>
      <c r="S94" s="136"/>
      <c r="T94" s="139"/>
      <c r="U94" s="140" t="s">
        <v>51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2" t="s">
        <v>167</v>
      </c>
      <c r="AZ94" s="141"/>
      <c r="BA94" s="141"/>
      <c r="BB94" s="141"/>
      <c r="BC94" s="141"/>
      <c r="BD94" s="141"/>
      <c r="BE94" s="143">
        <f t="shared" ref="BE94:BE99" si="0">IF(U94="základní",N94,0)</f>
        <v>0</v>
      </c>
      <c r="BF94" s="143">
        <f t="shared" ref="BF94:BF99" si="1">IF(U94="snížená",N94,0)</f>
        <v>0</v>
      </c>
      <c r="BG94" s="143">
        <f t="shared" ref="BG94:BG99" si="2">IF(U94="zákl. přenesená",N94,0)</f>
        <v>0</v>
      </c>
      <c r="BH94" s="143">
        <f t="shared" ref="BH94:BH99" si="3">IF(U94="sníž. přenesená",N94,0)</f>
        <v>0</v>
      </c>
      <c r="BI94" s="143">
        <f t="shared" ref="BI94:BI99" si="4">IF(U94="nulová",N94,0)</f>
        <v>0</v>
      </c>
      <c r="BJ94" s="142" t="s">
        <v>94</v>
      </c>
      <c r="BK94" s="141"/>
      <c r="BL94" s="141"/>
      <c r="BM94" s="141"/>
    </row>
    <row r="95" spans="2:65" s="1" customFormat="1" ht="18" customHeight="1">
      <c r="B95" s="135"/>
      <c r="C95" s="136"/>
      <c r="D95" s="206" t="s">
        <v>168</v>
      </c>
      <c r="E95" s="288"/>
      <c r="F95" s="288"/>
      <c r="G95" s="288"/>
      <c r="H95" s="288"/>
      <c r="I95" s="136"/>
      <c r="J95" s="136"/>
      <c r="K95" s="136"/>
      <c r="L95" s="136"/>
      <c r="M95" s="136"/>
      <c r="N95" s="208">
        <f>ROUND(N87*T95,2)</f>
        <v>0</v>
      </c>
      <c r="O95" s="280"/>
      <c r="P95" s="280"/>
      <c r="Q95" s="280"/>
      <c r="R95" s="138"/>
      <c r="S95" s="136"/>
      <c r="T95" s="139"/>
      <c r="U95" s="140" t="s">
        <v>51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2" t="s">
        <v>167</v>
      </c>
      <c r="AZ95" s="141"/>
      <c r="BA95" s="141"/>
      <c r="BB95" s="141"/>
      <c r="BC95" s="141"/>
      <c r="BD95" s="141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94</v>
      </c>
      <c r="BK95" s="141"/>
      <c r="BL95" s="141"/>
      <c r="BM95" s="141"/>
    </row>
    <row r="96" spans="2:65" s="1" customFormat="1" ht="18" customHeight="1">
      <c r="B96" s="135"/>
      <c r="C96" s="136"/>
      <c r="D96" s="206" t="s">
        <v>169</v>
      </c>
      <c r="E96" s="288"/>
      <c r="F96" s="288"/>
      <c r="G96" s="288"/>
      <c r="H96" s="288"/>
      <c r="I96" s="136"/>
      <c r="J96" s="136"/>
      <c r="K96" s="136"/>
      <c r="L96" s="136"/>
      <c r="M96" s="136"/>
      <c r="N96" s="208">
        <f>ROUND(N87*T96,2)</f>
        <v>0</v>
      </c>
      <c r="O96" s="280"/>
      <c r="P96" s="280"/>
      <c r="Q96" s="280"/>
      <c r="R96" s="138"/>
      <c r="S96" s="136"/>
      <c r="T96" s="139"/>
      <c r="U96" s="140" t="s">
        <v>51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2" t="s">
        <v>167</v>
      </c>
      <c r="AZ96" s="141"/>
      <c r="BA96" s="141"/>
      <c r="BB96" s="141"/>
      <c r="BC96" s="141"/>
      <c r="BD96" s="141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94</v>
      </c>
      <c r="BK96" s="141"/>
      <c r="BL96" s="141"/>
      <c r="BM96" s="141"/>
    </row>
    <row r="97" spans="2:65" s="1" customFormat="1" ht="18" customHeight="1">
      <c r="B97" s="135"/>
      <c r="C97" s="136"/>
      <c r="D97" s="206" t="s">
        <v>170</v>
      </c>
      <c r="E97" s="288"/>
      <c r="F97" s="288"/>
      <c r="G97" s="288"/>
      <c r="H97" s="288"/>
      <c r="I97" s="136"/>
      <c r="J97" s="136"/>
      <c r="K97" s="136"/>
      <c r="L97" s="136"/>
      <c r="M97" s="136"/>
      <c r="N97" s="208">
        <f>ROUND(N87*T97,2)</f>
        <v>0</v>
      </c>
      <c r="O97" s="280"/>
      <c r="P97" s="280"/>
      <c r="Q97" s="280"/>
      <c r="R97" s="138"/>
      <c r="S97" s="136"/>
      <c r="T97" s="139"/>
      <c r="U97" s="140" t="s">
        <v>51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167</v>
      </c>
      <c r="AZ97" s="141"/>
      <c r="BA97" s="141"/>
      <c r="BB97" s="141"/>
      <c r="BC97" s="141"/>
      <c r="BD97" s="141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94</v>
      </c>
      <c r="BK97" s="141"/>
      <c r="BL97" s="141"/>
      <c r="BM97" s="141"/>
    </row>
    <row r="98" spans="2:65" s="1" customFormat="1" ht="18" customHeight="1">
      <c r="B98" s="135"/>
      <c r="C98" s="136"/>
      <c r="D98" s="206" t="s">
        <v>171</v>
      </c>
      <c r="E98" s="288"/>
      <c r="F98" s="288"/>
      <c r="G98" s="288"/>
      <c r="H98" s="288"/>
      <c r="I98" s="136"/>
      <c r="J98" s="136"/>
      <c r="K98" s="136"/>
      <c r="L98" s="136"/>
      <c r="M98" s="136"/>
      <c r="N98" s="208">
        <f>ROUND(N87*T98,2)</f>
        <v>0</v>
      </c>
      <c r="O98" s="280"/>
      <c r="P98" s="280"/>
      <c r="Q98" s="280"/>
      <c r="R98" s="138"/>
      <c r="S98" s="136"/>
      <c r="T98" s="139"/>
      <c r="U98" s="140" t="s">
        <v>51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167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94</v>
      </c>
      <c r="BK98" s="141"/>
      <c r="BL98" s="141"/>
      <c r="BM98" s="141"/>
    </row>
    <row r="99" spans="2:65" s="1" customFormat="1" ht="18" customHeight="1">
      <c r="B99" s="135"/>
      <c r="C99" s="136"/>
      <c r="D99" s="137" t="s">
        <v>172</v>
      </c>
      <c r="E99" s="136"/>
      <c r="F99" s="136"/>
      <c r="G99" s="136"/>
      <c r="H99" s="136"/>
      <c r="I99" s="136"/>
      <c r="J99" s="136"/>
      <c r="K99" s="136"/>
      <c r="L99" s="136"/>
      <c r="M99" s="136"/>
      <c r="N99" s="208">
        <f>ROUND(N87*T99,2)</f>
        <v>0</v>
      </c>
      <c r="O99" s="280"/>
      <c r="P99" s="280"/>
      <c r="Q99" s="280"/>
      <c r="R99" s="138"/>
      <c r="S99" s="136"/>
      <c r="T99" s="144"/>
      <c r="U99" s="145" t="s">
        <v>51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2" t="s">
        <v>173</v>
      </c>
      <c r="AZ99" s="141"/>
      <c r="BA99" s="141"/>
      <c r="BB99" s="141"/>
      <c r="BC99" s="141"/>
      <c r="BD99" s="141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94</v>
      </c>
      <c r="BK99" s="141"/>
      <c r="BL99" s="141"/>
      <c r="BM99" s="141"/>
    </row>
    <row r="100" spans="2:65" s="1" customForma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40"/>
    </row>
    <row r="101" spans="2:65" s="1" customFormat="1" ht="29.25" customHeight="1">
      <c r="B101" s="38"/>
      <c r="C101" s="116" t="s">
        <v>120</v>
      </c>
      <c r="D101" s="117"/>
      <c r="E101" s="117"/>
      <c r="F101" s="117"/>
      <c r="G101" s="117"/>
      <c r="H101" s="117"/>
      <c r="I101" s="117"/>
      <c r="J101" s="117"/>
      <c r="K101" s="117"/>
      <c r="L101" s="203">
        <f>ROUND(SUM(N87+N93),2)</f>
        <v>0</v>
      </c>
      <c r="M101" s="203"/>
      <c r="N101" s="203"/>
      <c r="O101" s="203"/>
      <c r="P101" s="203"/>
      <c r="Q101" s="203"/>
      <c r="R101" s="40"/>
    </row>
    <row r="102" spans="2:65" s="1" customFormat="1" ht="6.95" customHeight="1"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4"/>
    </row>
    <row r="106" spans="2:65" s="1" customFormat="1" ht="6.95" customHeight="1"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7"/>
    </row>
    <row r="107" spans="2:65" s="1" customFormat="1" ht="36.950000000000003" customHeight="1">
      <c r="B107" s="38"/>
      <c r="C107" s="218" t="s">
        <v>174</v>
      </c>
      <c r="D107" s="281"/>
      <c r="E107" s="281"/>
      <c r="F107" s="281"/>
      <c r="G107" s="281"/>
      <c r="H107" s="281"/>
      <c r="I107" s="281"/>
      <c r="J107" s="281"/>
      <c r="K107" s="281"/>
      <c r="L107" s="281"/>
      <c r="M107" s="281"/>
      <c r="N107" s="281"/>
      <c r="O107" s="281"/>
      <c r="P107" s="281"/>
      <c r="Q107" s="281"/>
      <c r="R107" s="40"/>
    </row>
    <row r="108" spans="2:65" s="1" customFormat="1" ht="6.95" customHeight="1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</row>
    <row r="109" spans="2:65" s="1" customFormat="1" ht="30" customHeight="1">
      <c r="B109" s="38"/>
      <c r="C109" s="32" t="s">
        <v>19</v>
      </c>
      <c r="D109" s="39"/>
      <c r="E109" s="39"/>
      <c r="F109" s="282" t="str">
        <f>F6</f>
        <v>SOU opravárenské Králíky - dokončení rekonstrukce DM</v>
      </c>
      <c r="G109" s="283"/>
      <c r="H109" s="283"/>
      <c r="I109" s="283"/>
      <c r="J109" s="283"/>
      <c r="K109" s="283"/>
      <c r="L109" s="283"/>
      <c r="M109" s="283"/>
      <c r="N109" s="283"/>
      <c r="O109" s="283"/>
      <c r="P109" s="283"/>
      <c r="Q109" s="39"/>
      <c r="R109" s="40"/>
    </row>
    <row r="110" spans="2:65" s="1" customFormat="1" ht="36.950000000000003" customHeight="1">
      <c r="B110" s="38"/>
      <c r="C110" s="72" t="s">
        <v>128</v>
      </c>
      <c r="D110" s="39"/>
      <c r="E110" s="39"/>
      <c r="F110" s="220" t="str">
        <f>F7</f>
        <v>G - Profese - elektroinstalace slaboproud</v>
      </c>
      <c r="G110" s="281"/>
      <c r="H110" s="281"/>
      <c r="I110" s="281"/>
      <c r="J110" s="281"/>
      <c r="K110" s="281"/>
      <c r="L110" s="281"/>
      <c r="M110" s="281"/>
      <c r="N110" s="281"/>
      <c r="O110" s="281"/>
      <c r="P110" s="281"/>
      <c r="Q110" s="39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18" customHeight="1">
      <c r="B112" s="38"/>
      <c r="C112" s="32" t="s">
        <v>25</v>
      </c>
      <c r="D112" s="39"/>
      <c r="E112" s="39"/>
      <c r="F112" s="30" t="str">
        <f>F9</f>
        <v>Králíky Předměstí čp.429</v>
      </c>
      <c r="G112" s="39"/>
      <c r="H112" s="39"/>
      <c r="I112" s="39"/>
      <c r="J112" s="39"/>
      <c r="K112" s="32" t="s">
        <v>27</v>
      </c>
      <c r="L112" s="39"/>
      <c r="M112" s="284" t="str">
        <f>IF(O9="","",O9)</f>
        <v>31. 10. 2017</v>
      </c>
      <c r="N112" s="284"/>
      <c r="O112" s="284"/>
      <c r="P112" s="284"/>
      <c r="Q112" s="39"/>
      <c r="R112" s="40"/>
    </row>
    <row r="113" spans="2:65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5">
      <c r="B114" s="38"/>
      <c r="C114" s="32" t="s">
        <v>31</v>
      </c>
      <c r="D114" s="39"/>
      <c r="E114" s="39"/>
      <c r="F114" s="30" t="str">
        <f>E12</f>
        <v>Pardubický kraj</v>
      </c>
      <c r="G114" s="39"/>
      <c r="H114" s="39"/>
      <c r="I114" s="39"/>
      <c r="J114" s="39"/>
      <c r="K114" s="32" t="s">
        <v>39</v>
      </c>
      <c r="L114" s="39"/>
      <c r="M114" s="238" t="str">
        <f>E18</f>
        <v>Ing. Pavel Švestka</v>
      </c>
      <c r="N114" s="238"/>
      <c r="O114" s="238"/>
      <c r="P114" s="238"/>
      <c r="Q114" s="238"/>
      <c r="R114" s="40"/>
    </row>
    <row r="115" spans="2:65" s="1" customFormat="1" ht="14.45" customHeight="1">
      <c r="B115" s="38"/>
      <c r="C115" s="32" t="s">
        <v>37</v>
      </c>
      <c r="D115" s="39"/>
      <c r="E115" s="39"/>
      <c r="F115" s="30" t="str">
        <f>IF(E15="","",E15)</f>
        <v>Vyplň údaj</v>
      </c>
      <c r="G115" s="39"/>
      <c r="H115" s="39"/>
      <c r="I115" s="39"/>
      <c r="J115" s="39"/>
      <c r="K115" s="32" t="s">
        <v>43</v>
      </c>
      <c r="L115" s="39"/>
      <c r="M115" s="238" t="str">
        <f>E21</f>
        <v xml:space="preserve"> </v>
      </c>
      <c r="N115" s="238"/>
      <c r="O115" s="238"/>
      <c r="P115" s="238"/>
      <c r="Q115" s="238"/>
      <c r="R115" s="40"/>
    </row>
    <row r="116" spans="2:65" s="1" customFormat="1" ht="10.3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8" customFormat="1" ht="29.25" customHeight="1">
      <c r="B117" s="146"/>
      <c r="C117" s="147" t="s">
        <v>175</v>
      </c>
      <c r="D117" s="148" t="s">
        <v>176</v>
      </c>
      <c r="E117" s="148" t="s">
        <v>68</v>
      </c>
      <c r="F117" s="285" t="s">
        <v>177</v>
      </c>
      <c r="G117" s="285"/>
      <c r="H117" s="285"/>
      <c r="I117" s="285"/>
      <c r="J117" s="148" t="s">
        <v>178</v>
      </c>
      <c r="K117" s="148" t="s">
        <v>179</v>
      </c>
      <c r="L117" s="286" t="s">
        <v>180</v>
      </c>
      <c r="M117" s="286"/>
      <c r="N117" s="285" t="s">
        <v>136</v>
      </c>
      <c r="O117" s="285"/>
      <c r="P117" s="285"/>
      <c r="Q117" s="287"/>
      <c r="R117" s="149"/>
      <c r="T117" s="79" t="s">
        <v>181</v>
      </c>
      <c r="U117" s="80" t="s">
        <v>50</v>
      </c>
      <c r="V117" s="80" t="s">
        <v>182</v>
      </c>
      <c r="W117" s="80" t="s">
        <v>183</v>
      </c>
      <c r="X117" s="80" t="s">
        <v>184</v>
      </c>
      <c r="Y117" s="80" t="s">
        <v>185</v>
      </c>
      <c r="Z117" s="80" t="s">
        <v>186</v>
      </c>
      <c r="AA117" s="81" t="s">
        <v>187</v>
      </c>
    </row>
    <row r="118" spans="2:65" s="1" customFormat="1" ht="29.25" customHeight="1">
      <c r="B118" s="38"/>
      <c r="C118" s="83" t="s">
        <v>133</v>
      </c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259">
        <f>BK118</f>
        <v>0</v>
      </c>
      <c r="O118" s="260"/>
      <c r="P118" s="260"/>
      <c r="Q118" s="260"/>
      <c r="R118" s="40"/>
      <c r="T118" s="82"/>
      <c r="U118" s="54"/>
      <c r="V118" s="54"/>
      <c r="W118" s="150">
        <f>W119+W133+W163</f>
        <v>0</v>
      </c>
      <c r="X118" s="54"/>
      <c r="Y118" s="150">
        <f>Y119+Y133+Y163</f>
        <v>9.7279999999999991E-2</v>
      </c>
      <c r="Z118" s="54"/>
      <c r="AA118" s="151">
        <f>AA119+AA133+AA163</f>
        <v>0</v>
      </c>
      <c r="AT118" s="20" t="s">
        <v>85</v>
      </c>
      <c r="AU118" s="20" t="s">
        <v>138</v>
      </c>
      <c r="BK118" s="152">
        <f>BK119+BK133+BK163</f>
        <v>0</v>
      </c>
    </row>
    <row r="119" spans="2:65" s="9" customFormat="1" ht="37.35" customHeight="1">
      <c r="B119" s="153"/>
      <c r="C119" s="154"/>
      <c r="D119" s="155" t="s">
        <v>150</v>
      </c>
      <c r="E119" s="155"/>
      <c r="F119" s="155"/>
      <c r="G119" s="155"/>
      <c r="H119" s="155"/>
      <c r="I119" s="155"/>
      <c r="J119" s="155"/>
      <c r="K119" s="155"/>
      <c r="L119" s="155"/>
      <c r="M119" s="155"/>
      <c r="N119" s="261">
        <f>BK119</f>
        <v>0</v>
      </c>
      <c r="O119" s="262"/>
      <c r="P119" s="262"/>
      <c r="Q119" s="262"/>
      <c r="R119" s="156"/>
      <c r="T119" s="157"/>
      <c r="U119" s="154"/>
      <c r="V119" s="154"/>
      <c r="W119" s="158">
        <f>W120</f>
        <v>0</v>
      </c>
      <c r="X119" s="154"/>
      <c r="Y119" s="158">
        <f>Y120</f>
        <v>9.7279999999999991E-2</v>
      </c>
      <c r="Z119" s="154"/>
      <c r="AA119" s="159">
        <f>AA120</f>
        <v>0</v>
      </c>
      <c r="AR119" s="160" t="s">
        <v>126</v>
      </c>
      <c r="AT119" s="161" t="s">
        <v>85</v>
      </c>
      <c r="AU119" s="161" t="s">
        <v>86</v>
      </c>
      <c r="AY119" s="160" t="s">
        <v>188</v>
      </c>
      <c r="BK119" s="162">
        <f>BK120</f>
        <v>0</v>
      </c>
    </row>
    <row r="120" spans="2:65" s="9" customFormat="1" ht="19.899999999999999" customHeight="1">
      <c r="B120" s="153"/>
      <c r="C120" s="154"/>
      <c r="D120" s="163" t="s">
        <v>152</v>
      </c>
      <c r="E120" s="163"/>
      <c r="F120" s="163"/>
      <c r="G120" s="163"/>
      <c r="H120" s="163"/>
      <c r="I120" s="163"/>
      <c r="J120" s="163"/>
      <c r="K120" s="163"/>
      <c r="L120" s="163"/>
      <c r="M120" s="163"/>
      <c r="N120" s="252">
        <f>BK120</f>
        <v>0</v>
      </c>
      <c r="O120" s="253"/>
      <c r="P120" s="253"/>
      <c r="Q120" s="253"/>
      <c r="R120" s="156"/>
      <c r="T120" s="157"/>
      <c r="U120" s="154"/>
      <c r="V120" s="154"/>
      <c r="W120" s="158">
        <f>SUM(W121:W132)</f>
        <v>0</v>
      </c>
      <c r="X120" s="154"/>
      <c r="Y120" s="158">
        <f>SUM(Y121:Y132)</f>
        <v>9.7279999999999991E-2</v>
      </c>
      <c r="Z120" s="154"/>
      <c r="AA120" s="159">
        <f>SUM(AA121:AA132)</f>
        <v>0</v>
      </c>
      <c r="AR120" s="160" t="s">
        <v>126</v>
      </c>
      <c r="AT120" s="161" t="s">
        <v>85</v>
      </c>
      <c r="AU120" s="161" t="s">
        <v>94</v>
      </c>
      <c r="AY120" s="160" t="s">
        <v>188</v>
      </c>
      <c r="BK120" s="162">
        <f>SUM(BK121:BK132)</f>
        <v>0</v>
      </c>
    </row>
    <row r="121" spans="2:65" s="1" customFormat="1" ht="31.5" customHeight="1">
      <c r="B121" s="135"/>
      <c r="C121" s="164" t="s">
        <v>94</v>
      </c>
      <c r="D121" s="164" t="s">
        <v>189</v>
      </c>
      <c r="E121" s="165" t="s">
        <v>1454</v>
      </c>
      <c r="F121" s="256" t="s">
        <v>1455</v>
      </c>
      <c r="G121" s="256"/>
      <c r="H121" s="256"/>
      <c r="I121" s="256"/>
      <c r="J121" s="166" t="s">
        <v>348</v>
      </c>
      <c r="K121" s="167">
        <v>950</v>
      </c>
      <c r="L121" s="257">
        <v>0</v>
      </c>
      <c r="M121" s="257"/>
      <c r="N121" s="258">
        <f t="shared" ref="N121:N132" si="5">ROUND(L121*K121,2)</f>
        <v>0</v>
      </c>
      <c r="O121" s="258"/>
      <c r="P121" s="258"/>
      <c r="Q121" s="258"/>
      <c r="R121" s="138"/>
      <c r="T121" s="168" t="s">
        <v>5</v>
      </c>
      <c r="U121" s="47" t="s">
        <v>51</v>
      </c>
      <c r="V121" s="39"/>
      <c r="W121" s="169">
        <f t="shared" ref="W121:W132" si="6">V121*K121</f>
        <v>0</v>
      </c>
      <c r="X121" s="169">
        <v>0</v>
      </c>
      <c r="Y121" s="169">
        <f t="shared" ref="Y121:Y132" si="7">X121*K121</f>
        <v>0</v>
      </c>
      <c r="Z121" s="169">
        <v>0</v>
      </c>
      <c r="AA121" s="170">
        <f t="shared" ref="AA121:AA132" si="8">Z121*K121</f>
        <v>0</v>
      </c>
      <c r="AR121" s="20" t="s">
        <v>271</v>
      </c>
      <c r="AT121" s="20" t="s">
        <v>189</v>
      </c>
      <c r="AU121" s="20" t="s">
        <v>126</v>
      </c>
      <c r="AY121" s="20" t="s">
        <v>188</v>
      </c>
      <c r="BE121" s="109">
        <f t="shared" ref="BE121:BE132" si="9">IF(U121="základní",N121,0)</f>
        <v>0</v>
      </c>
      <c r="BF121" s="109">
        <f t="shared" ref="BF121:BF132" si="10">IF(U121="snížená",N121,0)</f>
        <v>0</v>
      </c>
      <c r="BG121" s="109">
        <f t="shared" ref="BG121:BG132" si="11">IF(U121="zákl. přenesená",N121,0)</f>
        <v>0</v>
      </c>
      <c r="BH121" s="109">
        <f t="shared" ref="BH121:BH132" si="12">IF(U121="sníž. přenesená",N121,0)</f>
        <v>0</v>
      </c>
      <c r="BI121" s="109">
        <f t="shared" ref="BI121:BI132" si="13">IF(U121="nulová",N121,0)</f>
        <v>0</v>
      </c>
      <c r="BJ121" s="20" t="s">
        <v>94</v>
      </c>
      <c r="BK121" s="109">
        <f t="shared" ref="BK121:BK132" si="14">ROUND(L121*K121,2)</f>
        <v>0</v>
      </c>
      <c r="BL121" s="20" t="s">
        <v>271</v>
      </c>
      <c r="BM121" s="20" t="s">
        <v>1456</v>
      </c>
    </row>
    <row r="122" spans="2:65" s="1" customFormat="1" ht="22.5" customHeight="1">
      <c r="B122" s="135"/>
      <c r="C122" s="187" t="s">
        <v>126</v>
      </c>
      <c r="D122" s="187" t="s">
        <v>239</v>
      </c>
      <c r="E122" s="188" t="s">
        <v>1457</v>
      </c>
      <c r="F122" s="265" t="s">
        <v>1458</v>
      </c>
      <c r="G122" s="265"/>
      <c r="H122" s="265"/>
      <c r="I122" s="265"/>
      <c r="J122" s="189" t="s">
        <v>348</v>
      </c>
      <c r="K122" s="190">
        <v>950</v>
      </c>
      <c r="L122" s="266">
        <v>0</v>
      </c>
      <c r="M122" s="266"/>
      <c r="N122" s="267">
        <f t="shared" si="5"/>
        <v>0</v>
      </c>
      <c r="O122" s="258"/>
      <c r="P122" s="258"/>
      <c r="Q122" s="258"/>
      <c r="R122" s="138"/>
      <c r="T122" s="168" t="s">
        <v>5</v>
      </c>
      <c r="U122" s="47" t="s">
        <v>51</v>
      </c>
      <c r="V122" s="39"/>
      <c r="W122" s="169">
        <f t="shared" si="6"/>
        <v>0</v>
      </c>
      <c r="X122" s="169">
        <v>1E-4</v>
      </c>
      <c r="Y122" s="169">
        <f t="shared" si="7"/>
        <v>9.5000000000000001E-2</v>
      </c>
      <c r="Z122" s="169">
        <v>0</v>
      </c>
      <c r="AA122" s="170">
        <f t="shared" si="8"/>
        <v>0</v>
      </c>
      <c r="AR122" s="20" t="s">
        <v>360</v>
      </c>
      <c r="AT122" s="20" t="s">
        <v>239</v>
      </c>
      <c r="AU122" s="20" t="s">
        <v>126</v>
      </c>
      <c r="AY122" s="20" t="s">
        <v>188</v>
      </c>
      <c r="BE122" s="109">
        <f t="shared" si="9"/>
        <v>0</v>
      </c>
      <c r="BF122" s="109">
        <f t="shared" si="10"/>
        <v>0</v>
      </c>
      <c r="BG122" s="109">
        <f t="shared" si="11"/>
        <v>0</v>
      </c>
      <c r="BH122" s="109">
        <f t="shared" si="12"/>
        <v>0</v>
      </c>
      <c r="BI122" s="109">
        <f t="shared" si="13"/>
        <v>0</v>
      </c>
      <c r="BJ122" s="20" t="s">
        <v>94</v>
      </c>
      <c r="BK122" s="109">
        <f t="shared" si="14"/>
        <v>0</v>
      </c>
      <c r="BL122" s="20" t="s">
        <v>271</v>
      </c>
      <c r="BM122" s="20" t="s">
        <v>1459</v>
      </c>
    </row>
    <row r="123" spans="2:65" s="1" customFormat="1" ht="22.5" customHeight="1">
      <c r="B123" s="135"/>
      <c r="C123" s="164" t="s">
        <v>201</v>
      </c>
      <c r="D123" s="164" t="s">
        <v>189</v>
      </c>
      <c r="E123" s="165" t="s">
        <v>1460</v>
      </c>
      <c r="F123" s="256" t="s">
        <v>1461</v>
      </c>
      <c r="G123" s="256"/>
      <c r="H123" s="256"/>
      <c r="I123" s="256"/>
      <c r="J123" s="166" t="s">
        <v>236</v>
      </c>
      <c r="K123" s="167">
        <v>3</v>
      </c>
      <c r="L123" s="257">
        <v>0</v>
      </c>
      <c r="M123" s="257"/>
      <c r="N123" s="258">
        <f t="shared" si="5"/>
        <v>0</v>
      </c>
      <c r="O123" s="258"/>
      <c r="P123" s="258"/>
      <c r="Q123" s="258"/>
      <c r="R123" s="138"/>
      <c r="T123" s="168" t="s">
        <v>5</v>
      </c>
      <c r="U123" s="47" t="s">
        <v>51</v>
      </c>
      <c r="V123" s="39"/>
      <c r="W123" s="169">
        <f t="shared" si="6"/>
        <v>0</v>
      </c>
      <c r="X123" s="169">
        <v>0</v>
      </c>
      <c r="Y123" s="169">
        <f t="shared" si="7"/>
        <v>0</v>
      </c>
      <c r="Z123" s="169">
        <v>0</v>
      </c>
      <c r="AA123" s="170">
        <f t="shared" si="8"/>
        <v>0</v>
      </c>
      <c r="AR123" s="20" t="s">
        <v>271</v>
      </c>
      <c r="AT123" s="20" t="s">
        <v>189</v>
      </c>
      <c r="AU123" s="20" t="s">
        <v>126</v>
      </c>
      <c r="AY123" s="20" t="s">
        <v>188</v>
      </c>
      <c r="BE123" s="109">
        <f t="shared" si="9"/>
        <v>0</v>
      </c>
      <c r="BF123" s="109">
        <f t="shared" si="10"/>
        <v>0</v>
      </c>
      <c r="BG123" s="109">
        <f t="shared" si="11"/>
        <v>0</v>
      </c>
      <c r="BH123" s="109">
        <f t="shared" si="12"/>
        <v>0</v>
      </c>
      <c r="BI123" s="109">
        <f t="shared" si="13"/>
        <v>0</v>
      </c>
      <c r="BJ123" s="20" t="s">
        <v>94</v>
      </c>
      <c r="BK123" s="109">
        <f t="shared" si="14"/>
        <v>0</v>
      </c>
      <c r="BL123" s="20" t="s">
        <v>271</v>
      </c>
      <c r="BM123" s="20" t="s">
        <v>1462</v>
      </c>
    </row>
    <row r="124" spans="2:65" s="1" customFormat="1" ht="22.5" customHeight="1">
      <c r="B124" s="135"/>
      <c r="C124" s="187" t="s">
        <v>193</v>
      </c>
      <c r="D124" s="187" t="s">
        <v>239</v>
      </c>
      <c r="E124" s="188" t="s">
        <v>1463</v>
      </c>
      <c r="F124" s="265" t="s">
        <v>1464</v>
      </c>
      <c r="G124" s="265"/>
      <c r="H124" s="265"/>
      <c r="I124" s="265"/>
      <c r="J124" s="189" t="s">
        <v>236</v>
      </c>
      <c r="K124" s="190">
        <v>3</v>
      </c>
      <c r="L124" s="266">
        <v>0</v>
      </c>
      <c r="M124" s="266"/>
      <c r="N124" s="267">
        <f t="shared" si="5"/>
        <v>0</v>
      </c>
      <c r="O124" s="258"/>
      <c r="P124" s="258"/>
      <c r="Q124" s="258"/>
      <c r="R124" s="138"/>
      <c r="T124" s="168" t="s">
        <v>5</v>
      </c>
      <c r="U124" s="47" t="s">
        <v>51</v>
      </c>
      <c r="V124" s="39"/>
      <c r="W124" s="169">
        <f t="shared" si="6"/>
        <v>0</v>
      </c>
      <c r="X124" s="169">
        <v>6.0000000000000002E-5</v>
      </c>
      <c r="Y124" s="169">
        <f t="shared" si="7"/>
        <v>1.8000000000000001E-4</v>
      </c>
      <c r="Z124" s="169">
        <v>0</v>
      </c>
      <c r="AA124" s="170">
        <f t="shared" si="8"/>
        <v>0</v>
      </c>
      <c r="AR124" s="20" t="s">
        <v>360</v>
      </c>
      <c r="AT124" s="20" t="s">
        <v>239</v>
      </c>
      <c r="AU124" s="20" t="s">
        <v>126</v>
      </c>
      <c r="AY124" s="20" t="s">
        <v>188</v>
      </c>
      <c r="BE124" s="109">
        <f t="shared" si="9"/>
        <v>0</v>
      </c>
      <c r="BF124" s="109">
        <f t="shared" si="10"/>
        <v>0</v>
      </c>
      <c r="BG124" s="109">
        <f t="shared" si="11"/>
        <v>0</v>
      </c>
      <c r="BH124" s="109">
        <f t="shared" si="12"/>
        <v>0</v>
      </c>
      <c r="BI124" s="109">
        <f t="shared" si="13"/>
        <v>0</v>
      </c>
      <c r="BJ124" s="20" t="s">
        <v>94</v>
      </c>
      <c r="BK124" s="109">
        <f t="shared" si="14"/>
        <v>0</v>
      </c>
      <c r="BL124" s="20" t="s">
        <v>271</v>
      </c>
      <c r="BM124" s="20" t="s">
        <v>1465</v>
      </c>
    </row>
    <row r="125" spans="2:65" s="1" customFormat="1" ht="31.5" customHeight="1">
      <c r="B125" s="135"/>
      <c r="C125" s="187" t="s">
        <v>212</v>
      </c>
      <c r="D125" s="187" t="s">
        <v>239</v>
      </c>
      <c r="E125" s="188" t="s">
        <v>1466</v>
      </c>
      <c r="F125" s="265" t="s">
        <v>1467</v>
      </c>
      <c r="G125" s="265"/>
      <c r="H125" s="265"/>
      <c r="I125" s="265"/>
      <c r="J125" s="189" t="s">
        <v>236</v>
      </c>
      <c r="K125" s="190">
        <v>3</v>
      </c>
      <c r="L125" s="266">
        <v>0</v>
      </c>
      <c r="M125" s="266"/>
      <c r="N125" s="267">
        <f t="shared" si="5"/>
        <v>0</v>
      </c>
      <c r="O125" s="258"/>
      <c r="P125" s="258"/>
      <c r="Q125" s="258"/>
      <c r="R125" s="138"/>
      <c r="T125" s="168" t="s">
        <v>5</v>
      </c>
      <c r="U125" s="47" t="s">
        <v>51</v>
      </c>
      <c r="V125" s="39"/>
      <c r="W125" s="169">
        <f t="shared" si="6"/>
        <v>0</v>
      </c>
      <c r="X125" s="169">
        <v>5.0000000000000002E-5</v>
      </c>
      <c r="Y125" s="169">
        <f t="shared" si="7"/>
        <v>1.5000000000000001E-4</v>
      </c>
      <c r="Z125" s="169">
        <v>0</v>
      </c>
      <c r="AA125" s="170">
        <f t="shared" si="8"/>
        <v>0</v>
      </c>
      <c r="AR125" s="20" t="s">
        <v>748</v>
      </c>
      <c r="AT125" s="20" t="s">
        <v>239</v>
      </c>
      <c r="AU125" s="20" t="s">
        <v>126</v>
      </c>
      <c r="AY125" s="20" t="s">
        <v>188</v>
      </c>
      <c r="BE125" s="109">
        <f t="shared" si="9"/>
        <v>0</v>
      </c>
      <c r="BF125" s="109">
        <f t="shared" si="10"/>
        <v>0</v>
      </c>
      <c r="BG125" s="109">
        <f t="shared" si="11"/>
        <v>0</v>
      </c>
      <c r="BH125" s="109">
        <f t="shared" si="12"/>
        <v>0</v>
      </c>
      <c r="BI125" s="109">
        <f t="shared" si="13"/>
        <v>0</v>
      </c>
      <c r="BJ125" s="20" t="s">
        <v>94</v>
      </c>
      <c r="BK125" s="109">
        <f t="shared" si="14"/>
        <v>0</v>
      </c>
      <c r="BL125" s="20" t="s">
        <v>748</v>
      </c>
      <c r="BM125" s="20" t="s">
        <v>1468</v>
      </c>
    </row>
    <row r="126" spans="2:65" s="1" customFormat="1" ht="22.5" customHeight="1">
      <c r="B126" s="135"/>
      <c r="C126" s="164" t="s">
        <v>217</v>
      </c>
      <c r="D126" s="164" t="s">
        <v>189</v>
      </c>
      <c r="E126" s="165" t="s">
        <v>1469</v>
      </c>
      <c r="F126" s="256" t="s">
        <v>1470</v>
      </c>
      <c r="G126" s="256"/>
      <c r="H126" s="256"/>
      <c r="I126" s="256"/>
      <c r="J126" s="166" t="s">
        <v>236</v>
      </c>
      <c r="K126" s="167">
        <v>15</v>
      </c>
      <c r="L126" s="257">
        <v>0</v>
      </c>
      <c r="M126" s="257"/>
      <c r="N126" s="258">
        <f t="shared" si="5"/>
        <v>0</v>
      </c>
      <c r="O126" s="258"/>
      <c r="P126" s="258"/>
      <c r="Q126" s="258"/>
      <c r="R126" s="138"/>
      <c r="T126" s="168" t="s">
        <v>5</v>
      </c>
      <c r="U126" s="47" t="s">
        <v>51</v>
      </c>
      <c r="V126" s="39"/>
      <c r="W126" s="169">
        <f t="shared" si="6"/>
        <v>0</v>
      </c>
      <c r="X126" s="169">
        <v>0</v>
      </c>
      <c r="Y126" s="169">
        <f t="shared" si="7"/>
        <v>0</v>
      </c>
      <c r="Z126" s="169">
        <v>0</v>
      </c>
      <c r="AA126" s="170">
        <f t="shared" si="8"/>
        <v>0</v>
      </c>
      <c r="AR126" s="20" t="s">
        <v>271</v>
      </c>
      <c r="AT126" s="20" t="s">
        <v>189</v>
      </c>
      <c r="AU126" s="20" t="s">
        <v>126</v>
      </c>
      <c r="AY126" s="20" t="s">
        <v>188</v>
      </c>
      <c r="BE126" s="109">
        <f t="shared" si="9"/>
        <v>0</v>
      </c>
      <c r="BF126" s="109">
        <f t="shared" si="10"/>
        <v>0</v>
      </c>
      <c r="BG126" s="109">
        <f t="shared" si="11"/>
        <v>0</v>
      </c>
      <c r="BH126" s="109">
        <f t="shared" si="12"/>
        <v>0</v>
      </c>
      <c r="BI126" s="109">
        <f t="shared" si="13"/>
        <v>0</v>
      </c>
      <c r="BJ126" s="20" t="s">
        <v>94</v>
      </c>
      <c r="BK126" s="109">
        <f t="shared" si="14"/>
        <v>0</v>
      </c>
      <c r="BL126" s="20" t="s">
        <v>271</v>
      </c>
      <c r="BM126" s="20" t="s">
        <v>1471</v>
      </c>
    </row>
    <row r="127" spans="2:65" s="1" customFormat="1" ht="22.5" customHeight="1">
      <c r="B127" s="135"/>
      <c r="C127" s="187" t="s">
        <v>223</v>
      </c>
      <c r="D127" s="187" t="s">
        <v>239</v>
      </c>
      <c r="E127" s="188" t="s">
        <v>1472</v>
      </c>
      <c r="F127" s="265" t="s">
        <v>1473</v>
      </c>
      <c r="G127" s="265"/>
      <c r="H127" s="265"/>
      <c r="I127" s="265"/>
      <c r="J127" s="189" t="s">
        <v>236</v>
      </c>
      <c r="K127" s="190">
        <v>15</v>
      </c>
      <c r="L127" s="266">
        <v>0</v>
      </c>
      <c r="M127" s="266"/>
      <c r="N127" s="267">
        <f t="shared" si="5"/>
        <v>0</v>
      </c>
      <c r="O127" s="258"/>
      <c r="P127" s="258"/>
      <c r="Q127" s="258"/>
      <c r="R127" s="138"/>
      <c r="T127" s="168" t="s">
        <v>5</v>
      </c>
      <c r="U127" s="47" t="s">
        <v>51</v>
      </c>
      <c r="V127" s="39"/>
      <c r="W127" s="169">
        <f t="shared" si="6"/>
        <v>0</v>
      </c>
      <c r="X127" s="169">
        <v>6.0000000000000002E-5</v>
      </c>
      <c r="Y127" s="169">
        <f t="shared" si="7"/>
        <v>8.9999999999999998E-4</v>
      </c>
      <c r="Z127" s="169">
        <v>0</v>
      </c>
      <c r="AA127" s="170">
        <f t="shared" si="8"/>
        <v>0</v>
      </c>
      <c r="AR127" s="20" t="s">
        <v>360</v>
      </c>
      <c r="AT127" s="20" t="s">
        <v>239</v>
      </c>
      <c r="AU127" s="20" t="s">
        <v>126</v>
      </c>
      <c r="AY127" s="20" t="s">
        <v>188</v>
      </c>
      <c r="BE127" s="109">
        <f t="shared" si="9"/>
        <v>0</v>
      </c>
      <c r="BF127" s="109">
        <f t="shared" si="10"/>
        <v>0</v>
      </c>
      <c r="BG127" s="109">
        <f t="shared" si="11"/>
        <v>0</v>
      </c>
      <c r="BH127" s="109">
        <f t="shared" si="12"/>
        <v>0</v>
      </c>
      <c r="BI127" s="109">
        <f t="shared" si="13"/>
        <v>0</v>
      </c>
      <c r="BJ127" s="20" t="s">
        <v>94</v>
      </c>
      <c r="BK127" s="109">
        <f t="shared" si="14"/>
        <v>0</v>
      </c>
      <c r="BL127" s="20" t="s">
        <v>271</v>
      </c>
      <c r="BM127" s="20" t="s">
        <v>1474</v>
      </c>
    </row>
    <row r="128" spans="2:65" s="1" customFormat="1" ht="31.5" customHeight="1">
      <c r="B128" s="135"/>
      <c r="C128" s="187" t="s">
        <v>227</v>
      </c>
      <c r="D128" s="187" t="s">
        <v>239</v>
      </c>
      <c r="E128" s="188" t="s">
        <v>1466</v>
      </c>
      <c r="F128" s="265" t="s">
        <v>1467</v>
      </c>
      <c r="G128" s="265"/>
      <c r="H128" s="265"/>
      <c r="I128" s="265"/>
      <c r="J128" s="189" t="s">
        <v>236</v>
      </c>
      <c r="K128" s="190">
        <v>15</v>
      </c>
      <c r="L128" s="266">
        <v>0</v>
      </c>
      <c r="M128" s="266"/>
      <c r="N128" s="267">
        <f t="shared" si="5"/>
        <v>0</v>
      </c>
      <c r="O128" s="258"/>
      <c r="P128" s="258"/>
      <c r="Q128" s="258"/>
      <c r="R128" s="138"/>
      <c r="T128" s="168" t="s">
        <v>5</v>
      </c>
      <c r="U128" s="47" t="s">
        <v>51</v>
      </c>
      <c r="V128" s="39"/>
      <c r="W128" s="169">
        <f t="shared" si="6"/>
        <v>0</v>
      </c>
      <c r="X128" s="169">
        <v>5.0000000000000002E-5</v>
      </c>
      <c r="Y128" s="169">
        <f t="shared" si="7"/>
        <v>7.5000000000000002E-4</v>
      </c>
      <c r="Z128" s="169">
        <v>0</v>
      </c>
      <c r="AA128" s="170">
        <f t="shared" si="8"/>
        <v>0</v>
      </c>
      <c r="AR128" s="20" t="s">
        <v>748</v>
      </c>
      <c r="AT128" s="20" t="s">
        <v>239</v>
      </c>
      <c r="AU128" s="20" t="s">
        <v>126</v>
      </c>
      <c r="AY128" s="20" t="s">
        <v>188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20" t="s">
        <v>94</v>
      </c>
      <c r="BK128" s="109">
        <f t="shared" si="14"/>
        <v>0</v>
      </c>
      <c r="BL128" s="20" t="s">
        <v>748</v>
      </c>
      <c r="BM128" s="20" t="s">
        <v>1475</v>
      </c>
    </row>
    <row r="129" spans="2:65" s="1" customFormat="1" ht="31.5" customHeight="1">
      <c r="B129" s="135"/>
      <c r="C129" s="164" t="s">
        <v>233</v>
      </c>
      <c r="D129" s="164" t="s">
        <v>189</v>
      </c>
      <c r="E129" s="165" t="s">
        <v>1476</v>
      </c>
      <c r="F129" s="256" t="s">
        <v>1477</v>
      </c>
      <c r="G129" s="256"/>
      <c r="H129" s="256"/>
      <c r="I129" s="256"/>
      <c r="J129" s="166" t="s">
        <v>236</v>
      </c>
      <c r="K129" s="167">
        <v>5</v>
      </c>
      <c r="L129" s="257">
        <v>0</v>
      </c>
      <c r="M129" s="257"/>
      <c r="N129" s="258">
        <f t="shared" si="5"/>
        <v>0</v>
      </c>
      <c r="O129" s="258"/>
      <c r="P129" s="258"/>
      <c r="Q129" s="258"/>
      <c r="R129" s="138"/>
      <c r="T129" s="168" t="s">
        <v>5</v>
      </c>
      <c r="U129" s="47" t="s">
        <v>51</v>
      </c>
      <c r="V129" s="39"/>
      <c r="W129" s="169">
        <f t="shared" si="6"/>
        <v>0</v>
      </c>
      <c r="X129" s="169">
        <v>0</v>
      </c>
      <c r="Y129" s="169">
        <f t="shared" si="7"/>
        <v>0</v>
      </c>
      <c r="Z129" s="169">
        <v>0</v>
      </c>
      <c r="AA129" s="170">
        <f t="shared" si="8"/>
        <v>0</v>
      </c>
      <c r="AR129" s="20" t="s">
        <v>271</v>
      </c>
      <c r="AT129" s="20" t="s">
        <v>189</v>
      </c>
      <c r="AU129" s="20" t="s">
        <v>126</v>
      </c>
      <c r="AY129" s="20" t="s">
        <v>188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20" t="s">
        <v>94</v>
      </c>
      <c r="BK129" s="109">
        <f t="shared" si="14"/>
        <v>0</v>
      </c>
      <c r="BL129" s="20" t="s">
        <v>271</v>
      </c>
      <c r="BM129" s="20" t="s">
        <v>1478</v>
      </c>
    </row>
    <row r="130" spans="2:65" s="1" customFormat="1" ht="22.5" customHeight="1">
      <c r="B130" s="135"/>
      <c r="C130" s="187" t="s">
        <v>238</v>
      </c>
      <c r="D130" s="187" t="s">
        <v>239</v>
      </c>
      <c r="E130" s="188" t="s">
        <v>1479</v>
      </c>
      <c r="F130" s="265" t="s">
        <v>1480</v>
      </c>
      <c r="G130" s="265"/>
      <c r="H130" s="265"/>
      <c r="I130" s="265"/>
      <c r="J130" s="189" t="s">
        <v>236</v>
      </c>
      <c r="K130" s="190">
        <v>5</v>
      </c>
      <c r="L130" s="266">
        <v>0</v>
      </c>
      <c r="M130" s="266"/>
      <c r="N130" s="267">
        <f t="shared" si="5"/>
        <v>0</v>
      </c>
      <c r="O130" s="258"/>
      <c r="P130" s="258"/>
      <c r="Q130" s="258"/>
      <c r="R130" s="138"/>
      <c r="T130" s="168" t="s">
        <v>5</v>
      </c>
      <c r="U130" s="47" t="s">
        <v>51</v>
      </c>
      <c r="V130" s="39"/>
      <c r="W130" s="169">
        <f t="shared" si="6"/>
        <v>0</v>
      </c>
      <c r="X130" s="169">
        <v>6.0000000000000002E-5</v>
      </c>
      <c r="Y130" s="169">
        <f t="shared" si="7"/>
        <v>3.0000000000000003E-4</v>
      </c>
      <c r="Z130" s="169">
        <v>0</v>
      </c>
      <c r="AA130" s="170">
        <f t="shared" si="8"/>
        <v>0</v>
      </c>
      <c r="AR130" s="20" t="s">
        <v>360</v>
      </c>
      <c r="AT130" s="20" t="s">
        <v>239</v>
      </c>
      <c r="AU130" s="20" t="s">
        <v>126</v>
      </c>
      <c r="AY130" s="20" t="s">
        <v>188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20" t="s">
        <v>94</v>
      </c>
      <c r="BK130" s="109">
        <f t="shared" si="14"/>
        <v>0</v>
      </c>
      <c r="BL130" s="20" t="s">
        <v>271</v>
      </c>
      <c r="BM130" s="20" t="s">
        <v>1481</v>
      </c>
    </row>
    <row r="131" spans="2:65" s="1" customFormat="1" ht="22.5" customHeight="1">
      <c r="B131" s="135"/>
      <c r="C131" s="164" t="s">
        <v>243</v>
      </c>
      <c r="D131" s="164" t="s">
        <v>189</v>
      </c>
      <c r="E131" s="165" t="s">
        <v>626</v>
      </c>
      <c r="F131" s="256" t="s">
        <v>1482</v>
      </c>
      <c r="G131" s="256"/>
      <c r="H131" s="256"/>
      <c r="I131" s="256"/>
      <c r="J131" s="166" t="s">
        <v>603</v>
      </c>
      <c r="K131" s="167">
        <v>1</v>
      </c>
      <c r="L131" s="257">
        <v>0</v>
      </c>
      <c r="M131" s="257"/>
      <c r="N131" s="258">
        <f t="shared" si="5"/>
        <v>0</v>
      </c>
      <c r="O131" s="258"/>
      <c r="P131" s="258"/>
      <c r="Q131" s="258"/>
      <c r="R131" s="138"/>
      <c r="T131" s="168" t="s">
        <v>5</v>
      </c>
      <c r="U131" s="47" t="s">
        <v>51</v>
      </c>
      <c r="V131" s="39"/>
      <c r="W131" s="169">
        <f t="shared" si="6"/>
        <v>0</v>
      </c>
      <c r="X131" s="169">
        <v>0</v>
      </c>
      <c r="Y131" s="169">
        <f t="shared" si="7"/>
        <v>0</v>
      </c>
      <c r="Z131" s="169">
        <v>0</v>
      </c>
      <c r="AA131" s="170">
        <f t="shared" si="8"/>
        <v>0</v>
      </c>
      <c r="AR131" s="20" t="s">
        <v>271</v>
      </c>
      <c r="AT131" s="20" t="s">
        <v>189</v>
      </c>
      <c r="AU131" s="20" t="s">
        <v>126</v>
      </c>
      <c r="AY131" s="20" t="s">
        <v>188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20" t="s">
        <v>94</v>
      </c>
      <c r="BK131" s="109">
        <f t="shared" si="14"/>
        <v>0</v>
      </c>
      <c r="BL131" s="20" t="s">
        <v>271</v>
      </c>
      <c r="BM131" s="20" t="s">
        <v>1483</v>
      </c>
    </row>
    <row r="132" spans="2:65" s="1" customFormat="1" ht="31.5" customHeight="1">
      <c r="B132" s="135"/>
      <c r="C132" s="164" t="s">
        <v>247</v>
      </c>
      <c r="D132" s="164" t="s">
        <v>189</v>
      </c>
      <c r="E132" s="165" t="s">
        <v>1484</v>
      </c>
      <c r="F132" s="256" t="s">
        <v>1485</v>
      </c>
      <c r="G132" s="256"/>
      <c r="H132" s="256"/>
      <c r="I132" s="256"/>
      <c r="J132" s="166" t="s">
        <v>208</v>
      </c>
      <c r="K132" s="167">
        <v>9.6000000000000002E-2</v>
      </c>
      <c r="L132" s="257">
        <v>0</v>
      </c>
      <c r="M132" s="257"/>
      <c r="N132" s="258">
        <f t="shared" si="5"/>
        <v>0</v>
      </c>
      <c r="O132" s="258"/>
      <c r="P132" s="258"/>
      <c r="Q132" s="258"/>
      <c r="R132" s="138"/>
      <c r="T132" s="168" t="s">
        <v>5</v>
      </c>
      <c r="U132" s="47" t="s">
        <v>51</v>
      </c>
      <c r="V132" s="39"/>
      <c r="W132" s="169">
        <f t="shared" si="6"/>
        <v>0</v>
      </c>
      <c r="X132" s="169">
        <v>0</v>
      </c>
      <c r="Y132" s="169">
        <f t="shared" si="7"/>
        <v>0</v>
      </c>
      <c r="Z132" s="169">
        <v>0</v>
      </c>
      <c r="AA132" s="170">
        <f t="shared" si="8"/>
        <v>0</v>
      </c>
      <c r="AR132" s="20" t="s">
        <v>271</v>
      </c>
      <c r="AT132" s="20" t="s">
        <v>189</v>
      </c>
      <c r="AU132" s="20" t="s">
        <v>126</v>
      </c>
      <c r="AY132" s="20" t="s">
        <v>188</v>
      </c>
      <c r="BE132" s="109">
        <f t="shared" si="9"/>
        <v>0</v>
      </c>
      <c r="BF132" s="109">
        <f t="shared" si="10"/>
        <v>0</v>
      </c>
      <c r="BG132" s="109">
        <f t="shared" si="11"/>
        <v>0</v>
      </c>
      <c r="BH132" s="109">
        <f t="shared" si="12"/>
        <v>0</v>
      </c>
      <c r="BI132" s="109">
        <f t="shared" si="13"/>
        <v>0</v>
      </c>
      <c r="BJ132" s="20" t="s">
        <v>94</v>
      </c>
      <c r="BK132" s="109">
        <f t="shared" si="14"/>
        <v>0</v>
      </c>
      <c r="BL132" s="20" t="s">
        <v>271</v>
      </c>
      <c r="BM132" s="20" t="s">
        <v>1486</v>
      </c>
    </row>
    <row r="133" spans="2:65" s="9" customFormat="1" ht="37.35" customHeight="1">
      <c r="B133" s="153"/>
      <c r="C133" s="154"/>
      <c r="D133" s="155" t="s">
        <v>1452</v>
      </c>
      <c r="E133" s="155"/>
      <c r="F133" s="155"/>
      <c r="G133" s="155"/>
      <c r="H133" s="155"/>
      <c r="I133" s="155"/>
      <c r="J133" s="155"/>
      <c r="K133" s="155"/>
      <c r="L133" s="155"/>
      <c r="M133" s="155"/>
      <c r="N133" s="247">
        <f>BK133</f>
        <v>0</v>
      </c>
      <c r="O133" s="248"/>
      <c r="P133" s="248"/>
      <c r="Q133" s="248"/>
      <c r="R133" s="156"/>
      <c r="T133" s="157"/>
      <c r="U133" s="154"/>
      <c r="V133" s="154"/>
      <c r="W133" s="158">
        <f>W134</f>
        <v>0</v>
      </c>
      <c r="X133" s="154"/>
      <c r="Y133" s="158">
        <f>Y134</f>
        <v>0</v>
      </c>
      <c r="Z133" s="154"/>
      <c r="AA133" s="159">
        <f>AA134</f>
        <v>0</v>
      </c>
      <c r="AR133" s="160" t="s">
        <v>201</v>
      </c>
      <c r="AT133" s="161" t="s">
        <v>85</v>
      </c>
      <c r="AU133" s="161" t="s">
        <v>86</v>
      </c>
      <c r="AY133" s="160" t="s">
        <v>188</v>
      </c>
      <c r="BK133" s="162">
        <f>BK134</f>
        <v>0</v>
      </c>
    </row>
    <row r="134" spans="2:65" s="9" customFormat="1" ht="19.899999999999999" customHeight="1">
      <c r="B134" s="153"/>
      <c r="C134" s="154"/>
      <c r="D134" s="163" t="s">
        <v>1453</v>
      </c>
      <c r="E134" s="163"/>
      <c r="F134" s="163"/>
      <c r="G134" s="163"/>
      <c r="H134" s="163"/>
      <c r="I134" s="163"/>
      <c r="J134" s="163"/>
      <c r="K134" s="163"/>
      <c r="L134" s="163"/>
      <c r="M134" s="163"/>
      <c r="N134" s="252">
        <f>BK134</f>
        <v>0</v>
      </c>
      <c r="O134" s="253"/>
      <c r="P134" s="253"/>
      <c r="Q134" s="253"/>
      <c r="R134" s="156"/>
      <c r="T134" s="157"/>
      <c r="U134" s="154"/>
      <c r="V134" s="154"/>
      <c r="W134" s="158">
        <f>SUM(W135:W162)</f>
        <v>0</v>
      </c>
      <c r="X134" s="154"/>
      <c r="Y134" s="158">
        <f>SUM(Y135:Y162)</f>
        <v>0</v>
      </c>
      <c r="Z134" s="154"/>
      <c r="AA134" s="159">
        <f>SUM(AA135:AA162)</f>
        <v>0</v>
      </c>
      <c r="AR134" s="160" t="s">
        <v>201</v>
      </c>
      <c r="AT134" s="161" t="s">
        <v>85</v>
      </c>
      <c r="AU134" s="161" t="s">
        <v>94</v>
      </c>
      <c r="AY134" s="160" t="s">
        <v>188</v>
      </c>
      <c r="BK134" s="162">
        <f>SUM(BK135:BK162)</f>
        <v>0</v>
      </c>
    </row>
    <row r="135" spans="2:65" s="1" customFormat="1" ht="22.5" customHeight="1">
      <c r="B135" s="135"/>
      <c r="C135" s="164" t="s">
        <v>253</v>
      </c>
      <c r="D135" s="164" t="s">
        <v>189</v>
      </c>
      <c r="E135" s="165" t="s">
        <v>1487</v>
      </c>
      <c r="F135" s="256" t="s">
        <v>1488</v>
      </c>
      <c r="G135" s="256"/>
      <c r="H135" s="256"/>
      <c r="I135" s="256"/>
      <c r="J135" s="166" t="s">
        <v>236</v>
      </c>
      <c r="K135" s="167">
        <v>1</v>
      </c>
      <c r="L135" s="257">
        <v>0</v>
      </c>
      <c r="M135" s="257"/>
      <c r="N135" s="258">
        <f t="shared" ref="N135:N162" si="15">ROUND(L135*K135,2)</f>
        <v>0</v>
      </c>
      <c r="O135" s="258"/>
      <c r="P135" s="258"/>
      <c r="Q135" s="258"/>
      <c r="R135" s="138"/>
      <c r="T135" s="168" t="s">
        <v>5</v>
      </c>
      <c r="U135" s="47" t="s">
        <v>51</v>
      </c>
      <c r="V135" s="39"/>
      <c r="W135" s="169">
        <f t="shared" ref="W135:W162" si="16">V135*K135</f>
        <v>0</v>
      </c>
      <c r="X135" s="169">
        <v>0</v>
      </c>
      <c r="Y135" s="169">
        <f t="shared" ref="Y135:Y162" si="17">X135*K135</f>
        <v>0</v>
      </c>
      <c r="Z135" s="169">
        <v>0</v>
      </c>
      <c r="AA135" s="170">
        <f t="shared" ref="AA135:AA162" si="18">Z135*K135</f>
        <v>0</v>
      </c>
      <c r="AR135" s="20" t="s">
        <v>558</v>
      </c>
      <c r="AT135" s="20" t="s">
        <v>189</v>
      </c>
      <c r="AU135" s="20" t="s">
        <v>126</v>
      </c>
      <c r="AY135" s="20" t="s">
        <v>188</v>
      </c>
      <c r="BE135" s="109">
        <f t="shared" ref="BE135:BE162" si="19">IF(U135="základní",N135,0)</f>
        <v>0</v>
      </c>
      <c r="BF135" s="109">
        <f t="shared" ref="BF135:BF162" si="20">IF(U135="snížená",N135,0)</f>
        <v>0</v>
      </c>
      <c r="BG135" s="109">
        <f t="shared" ref="BG135:BG162" si="21">IF(U135="zákl. přenesená",N135,0)</f>
        <v>0</v>
      </c>
      <c r="BH135" s="109">
        <f t="shared" ref="BH135:BH162" si="22">IF(U135="sníž. přenesená",N135,0)</f>
        <v>0</v>
      </c>
      <c r="BI135" s="109">
        <f t="shared" ref="BI135:BI162" si="23">IF(U135="nulová",N135,0)</f>
        <v>0</v>
      </c>
      <c r="BJ135" s="20" t="s">
        <v>94</v>
      </c>
      <c r="BK135" s="109">
        <f t="shared" ref="BK135:BK162" si="24">ROUND(L135*K135,2)</f>
        <v>0</v>
      </c>
      <c r="BL135" s="20" t="s">
        <v>558</v>
      </c>
      <c r="BM135" s="20" t="s">
        <v>1489</v>
      </c>
    </row>
    <row r="136" spans="2:65" s="1" customFormat="1" ht="22.5" customHeight="1">
      <c r="B136" s="135"/>
      <c r="C136" s="187" t="s">
        <v>257</v>
      </c>
      <c r="D136" s="187" t="s">
        <v>239</v>
      </c>
      <c r="E136" s="188" t="s">
        <v>1490</v>
      </c>
      <c r="F136" s="265" t="s">
        <v>1491</v>
      </c>
      <c r="G136" s="265"/>
      <c r="H136" s="265"/>
      <c r="I136" s="265"/>
      <c r="J136" s="189" t="s">
        <v>236</v>
      </c>
      <c r="K136" s="190">
        <v>1</v>
      </c>
      <c r="L136" s="266">
        <v>0</v>
      </c>
      <c r="M136" s="266"/>
      <c r="N136" s="267">
        <f t="shared" si="15"/>
        <v>0</v>
      </c>
      <c r="O136" s="258"/>
      <c r="P136" s="258"/>
      <c r="Q136" s="258"/>
      <c r="R136" s="138"/>
      <c r="T136" s="168" t="s">
        <v>5</v>
      </c>
      <c r="U136" s="47" t="s">
        <v>51</v>
      </c>
      <c r="V136" s="39"/>
      <c r="W136" s="169">
        <f t="shared" si="16"/>
        <v>0</v>
      </c>
      <c r="X136" s="169">
        <v>0</v>
      </c>
      <c r="Y136" s="169">
        <f t="shared" si="17"/>
        <v>0</v>
      </c>
      <c r="Z136" s="169">
        <v>0</v>
      </c>
      <c r="AA136" s="170">
        <f t="shared" si="18"/>
        <v>0</v>
      </c>
      <c r="AR136" s="20" t="s">
        <v>1492</v>
      </c>
      <c r="AT136" s="20" t="s">
        <v>239</v>
      </c>
      <c r="AU136" s="20" t="s">
        <v>126</v>
      </c>
      <c r="AY136" s="20" t="s">
        <v>188</v>
      </c>
      <c r="BE136" s="109">
        <f t="shared" si="19"/>
        <v>0</v>
      </c>
      <c r="BF136" s="109">
        <f t="shared" si="20"/>
        <v>0</v>
      </c>
      <c r="BG136" s="109">
        <f t="shared" si="21"/>
        <v>0</v>
      </c>
      <c r="BH136" s="109">
        <f t="shared" si="22"/>
        <v>0</v>
      </c>
      <c r="BI136" s="109">
        <f t="shared" si="23"/>
        <v>0</v>
      </c>
      <c r="BJ136" s="20" t="s">
        <v>94</v>
      </c>
      <c r="BK136" s="109">
        <f t="shared" si="24"/>
        <v>0</v>
      </c>
      <c r="BL136" s="20" t="s">
        <v>558</v>
      </c>
      <c r="BM136" s="20" t="s">
        <v>1493</v>
      </c>
    </row>
    <row r="137" spans="2:65" s="1" customFormat="1" ht="31.5" customHeight="1">
      <c r="B137" s="135"/>
      <c r="C137" s="164" t="s">
        <v>11</v>
      </c>
      <c r="D137" s="164" t="s">
        <v>189</v>
      </c>
      <c r="E137" s="165" t="s">
        <v>1494</v>
      </c>
      <c r="F137" s="256" t="s">
        <v>1495</v>
      </c>
      <c r="G137" s="256"/>
      <c r="H137" s="256"/>
      <c r="I137" s="256"/>
      <c r="J137" s="166" t="s">
        <v>236</v>
      </c>
      <c r="K137" s="167">
        <v>1</v>
      </c>
      <c r="L137" s="257">
        <v>0</v>
      </c>
      <c r="M137" s="257"/>
      <c r="N137" s="258">
        <f t="shared" si="15"/>
        <v>0</v>
      </c>
      <c r="O137" s="258"/>
      <c r="P137" s="258"/>
      <c r="Q137" s="258"/>
      <c r="R137" s="138"/>
      <c r="T137" s="168" t="s">
        <v>5</v>
      </c>
      <c r="U137" s="47" t="s">
        <v>51</v>
      </c>
      <c r="V137" s="39"/>
      <c r="W137" s="169">
        <f t="shared" si="16"/>
        <v>0</v>
      </c>
      <c r="X137" s="169">
        <v>0</v>
      </c>
      <c r="Y137" s="169">
        <f t="shared" si="17"/>
        <v>0</v>
      </c>
      <c r="Z137" s="169">
        <v>0</v>
      </c>
      <c r="AA137" s="170">
        <f t="shared" si="18"/>
        <v>0</v>
      </c>
      <c r="AR137" s="20" t="s">
        <v>558</v>
      </c>
      <c r="AT137" s="20" t="s">
        <v>189</v>
      </c>
      <c r="AU137" s="20" t="s">
        <v>126</v>
      </c>
      <c r="AY137" s="20" t="s">
        <v>188</v>
      </c>
      <c r="BE137" s="109">
        <f t="shared" si="19"/>
        <v>0</v>
      </c>
      <c r="BF137" s="109">
        <f t="shared" si="20"/>
        <v>0</v>
      </c>
      <c r="BG137" s="109">
        <f t="shared" si="21"/>
        <v>0</v>
      </c>
      <c r="BH137" s="109">
        <f t="shared" si="22"/>
        <v>0</v>
      </c>
      <c r="BI137" s="109">
        <f t="shared" si="23"/>
        <v>0</v>
      </c>
      <c r="BJ137" s="20" t="s">
        <v>94</v>
      </c>
      <c r="BK137" s="109">
        <f t="shared" si="24"/>
        <v>0</v>
      </c>
      <c r="BL137" s="20" t="s">
        <v>558</v>
      </c>
      <c r="BM137" s="20" t="s">
        <v>1496</v>
      </c>
    </row>
    <row r="138" spans="2:65" s="1" customFormat="1" ht="22.5" customHeight="1">
      <c r="B138" s="135"/>
      <c r="C138" s="187" t="s">
        <v>271</v>
      </c>
      <c r="D138" s="187" t="s">
        <v>239</v>
      </c>
      <c r="E138" s="188" t="s">
        <v>1497</v>
      </c>
      <c r="F138" s="265" t="s">
        <v>1498</v>
      </c>
      <c r="G138" s="265"/>
      <c r="H138" s="265"/>
      <c r="I138" s="265"/>
      <c r="J138" s="189" t="s">
        <v>236</v>
      </c>
      <c r="K138" s="190">
        <v>1</v>
      </c>
      <c r="L138" s="266">
        <v>0</v>
      </c>
      <c r="M138" s="266"/>
      <c r="N138" s="267">
        <f t="shared" si="15"/>
        <v>0</v>
      </c>
      <c r="O138" s="258"/>
      <c r="P138" s="258"/>
      <c r="Q138" s="258"/>
      <c r="R138" s="138"/>
      <c r="T138" s="168" t="s">
        <v>5</v>
      </c>
      <c r="U138" s="47" t="s">
        <v>51</v>
      </c>
      <c r="V138" s="39"/>
      <c r="W138" s="169">
        <f t="shared" si="16"/>
        <v>0</v>
      </c>
      <c r="X138" s="169">
        <v>0</v>
      </c>
      <c r="Y138" s="169">
        <f t="shared" si="17"/>
        <v>0</v>
      </c>
      <c r="Z138" s="169">
        <v>0</v>
      </c>
      <c r="AA138" s="170">
        <f t="shared" si="18"/>
        <v>0</v>
      </c>
      <c r="AR138" s="20" t="s">
        <v>1492</v>
      </c>
      <c r="AT138" s="20" t="s">
        <v>239</v>
      </c>
      <c r="AU138" s="20" t="s">
        <v>126</v>
      </c>
      <c r="AY138" s="20" t="s">
        <v>188</v>
      </c>
      <c r="BE138" s="109">
        <f t="shared" si="19"/>
        <v>0</v>
      </c>
      <c r="BF138" s="109">
        <f t="shared" si="20"/>
        <v>0</v>
      </c>
      <c r="BG138" s="109">
        <f t="shared" si="21"/>
        <v>0</v>
      </c>
      <c r="BH138" s="109">
        <f t="shared" si="22"/>
        <v>0</v>
      </c>
      <c r="BI138" s="109">
        <f t="shared" si="23"/>
        <v>0</v>
      </c>
      <c r="BJ138" s="20" t="s">
        <v>94</v>
      </c>
      <c r="BK138" s="109">
        <f t="shared" si="24"/>
        <v>0</v>
      </c>
      <c r="BL138" s="20" t="s">
        <v>558</v>
      </c>
      <c r="BM138" s="20" t="s">
        <v>1499</v>
      </c>
    </row>
    <row r="139" spans="2:65" s="1" customFormat="1" ht="31.5" customHeight="1">
      <c r="B139" s="135"/>
      <c r="C139" s="187" t="s">
        <v>276</v>
      </c>
      <c r="D139" s="187" t="s">
        <v>239</v>
      </c>
      <c r="E139" s="188" t="s">
        <v>1500</v>
      </c>
      <c r="F139" s="265" t="s">
        <v>1501</v>
      </c>
      <c r="G139" s="265"/>
      <c r="H139" s="265"/>
      <c r="I139" s="265"/>
      <c r="J139" s="189" t="s">
        <v>236</v>
      </c>
      <c r="K139" s="190">
        <v>1</v>
      </c>
      <c r="L139" s="266">
        <v>0</v>
      </c>
      <c r="M139" s="266"/>
      <c r="N139" s="267">
        <f t="shared" si="15"/>
        <v>0</v>
      </c>
      <c r="O139" s="258"/>
      <c r="P139" s="258"/>
      <c r="Q139" s="258"/>
      <c r="R139" s="138"/>
      <c r="T139" s="168" t="s">
        <v>5</v>
      </c>
      <c r="U139" s="47" t="s">
        <v>51</v>
      </c>
      <c r="V139" s="39"/>
      <c r="W139" s="169">
        <f t="shared" si="16"/>
        <v>0</v>
      </c>
      <c r="X139" s="169">
        <v>0</v>
      </c>
      <c r="Y139" s="169">
        <f t="shared" si="17"/>
        <v>0</v>
      </c>
      <c r="Z139" s="169">
        <v>0</v>
      </c>
      <c r="AA139" s="170">
        <f t="shared" si="18"/>
        <v>0</v>
      </c>
      <c r="AR139" s="20" t="s">
        <v>1492</v>
      </c>
      <c r="AT139" s="20" t="s">
        <v>239</v>
      </c>
      <c r="AU139" s="20" t="s">
        <v>126</v>
      </c>
      <c r="AY139" s="20" t="s">
        <v>188</v>
      </c>
      <c r="BE139" s="109">
        <f t="shared" si="19"/>
        <v>0</v>
      </c>
      <c r="BF139" s="109">
        <f t="shared" si="20"/>
        <v>0</v>
      </c>
      <c r="BG139" s="109">
        <f t="shared" si="21"/>
        <v>0</v>
      </c>
      <c r="BH139" s="109">
        <f t="shared" si="22"/>
        <v>0</v>
      </c>
      <c r="BI139" s="109">
        <f t="shared" si="23"/>
        <v>0</v>
      </c>
      <c r="BJ139" s="20" t="s">
        <v>94</v>
      </c>
      <c r="BK139" s="109">
        <f t="shared" si="24"/>
        <v>0</v>
      </c>
      <c r="BL139" s="20" t="s">
        <v>558</v>
      </c>
      <c r="BM139" s="20" t="s">
        <v>1502</v>
      </c>
    </row>
    <row r="140" spans="2:65" s="1" customFormat="1" ht="22.5" customHeight="1">
      <c r="B140" s="135"/>
      <c r="C140" s="187" t="s">
        <v>281</v>
      </c>
      <c r="D140" s="187" t="s">
        <v>239</v>
      </c>
      <c r="E140" s="188" t="s">
        <v>831</v>
      </c>
      <c r="F140" s="265" t="s">
        <v>1503</v>
      </c>
      <c r="G140" s="265"/>
      <c r="H140" s="265"/>
      <c r="I140" s="265"/>
      <c r="J140" s="189" t="s">
        <v>236</v>
      </c>
      <c r="K140" s="190">
        <v>2</v>
      </c>
      <c r="L140" s="266">
        <v>0</v>
      </c>
      <c r="M140" s="266"/>
      <c r="N140" s="267">
        <f t="shared" si="15"/>
        <v>0</v>
      </c>
      <c r="O140" s="258"/>
      <c r="P140" s="258"/>
      <c r="Q140" s="258"/>
      <c r="R140" s="138"/>
      <c r="T140" s="168" t="s">
        <v>5</v>
      </c>
      <c r="U140" s="47" t="s">
        <v>51</v>
      </c>
      <c r="V140" s="39"/>
      <c r="W140" s="169">
        <f t="shared" si="16"/>
        <v>0</v>
      </c>
      <c r="X140" s="169">
        <v>0</v>
      </c>
      <c r="Y140" s="169">
        <f t="shared" si="17"/>
        <v>0</v>
      </c>
      <c r="Z140" s="169">
        <v>0</v>
      </c>
      <c r="AA140" s="170">
        <f t="shared" si="18"/>
        <v>0</v>
      </c>
      <c r="AR140" s="20" t="s">
        <v>1492</v>
      </c>
      <c r="AT140" s="20" t="s">
        <v>239</v>
      </c>
      <c r="AU140" s="20" t="s">
        <v>126</v>
      </c>
      <c r="AY140" s="20" t="s">
        <v>188</v>
      </c>
      <c r="BE140" s="109">
        <f t="shared" si="19"/>
        <v>0</v>
      </c>
      <c r="BF140" s="109">
        <f t="shared" si="20"/>
        <v>0</v>
      </c>
      <c r="BG140" s="109">
        <f t="shared" si="21"/>
        <v>0</v>
      </c>
      <c r="BH140" s="109">
        <f t="shared" si="22"/>
        <v>0</v>
      </c>
      <c r="BI140" s="109">
        <f t="shared" si="23"/>
        <v>0</v>
      </c>
      <c r="BJ140" s="20" t="s">
        <v>94</v>
      </c>
      <c r="BK140" s="109">
        <f t="shared" si="24"/>
        <v>0</v>
      </c>
      <c r="BL140" s="20" t="s">
        <v>558</v>
      </c>
      <c r="BM140" s="20" t="s">
        <v>1504</v>
      </c>
    </row>
    <row r="141" spans="2:65" s="1" customFormat="1" ht="22.5" customHeight="1">
      <c r="B141" s="135"/>
      <c r="C141" s="187" t="s">
        <v>285</v>
      </c>
      <c r="D141" s="187" t="s">
        <v>239</v>
      </c>
      <c r="E141" s="188" t="s">
        <v>1505</v>
      </c>
      <c r="F141" s="265" t="s">
        <v>1506</v>
      </c>
      <c r="G141" s="265"/>
      <c r="H141" s="265"/>
      <c r="I141" s="265"/>
      <c r="J141" s="189" t="s">
        <v>236</v>
      </c>
      <c r="K141" s="190">
        <v>9</v>
      </c>
      <c r="L141" s="266">
        <v>0</v>
      </c>
      <c r="M141" s="266"/>
      <c r="N141" s="267">
        <f t="shared" si="15"/>
        <v>0</v>
      </c>
      <c r="O141" s="258"/>
      <c r="P141" s="258"/>
      <c r="Q141" s="258"/>
      <c r="R141" s="138"/>
      <c r="T141" s="168" t="s">
        <v>5</v>
      </c>
      <c r="U141" s="47" t="s">
        <v>51</v>
      </c>
      <c r="V141" s="39"/>
      <c r="W141" s="169">
        <f t="shared" si="16"/>
        <v>0</v>
      </c>
      <c r="X141" s="169">
        <v>0</v>
      </c>
      <c r="Y141" s="169">
        <f t="shared" si="17"/>
        <v>0</v>
      </c>
      <c r="Z141" s="169">
        <v>0</v>
      </c>
      <c r="AA141" s="170">
        <f t="shared" si="18"/>
        <v>0</v>
      </c>
      <c r="AR141" s="20" t="s">
        <v>1492</v>
      </c>
      <c r="AT141" s="20" t="s">
        <v>239</v>
      </c>
      <c r="AU141" s="20" t="s">
        <v>126</v>
      </c>
      <c r="AY141" s="20" t="s">
        <v>188</v>
      </c>
      <c r="BE141" s="109">
        <f t="shared" si="19"/>
        <v>0</v>
      </c>
      <c r="BF141" s="109">
        <f t="shared" si="20"/>
        <v>0</v>
      </c>
      <c r="BG141" s="109">
        <f t="shared" si="21"/>
        <v>0</v>
      </c>
      <c r="BH141" s="109">
        <f t="shared" si="22"/>
        <v>0</v>
      </c>
      <c r="BI141" s="109">
        <f t="shared" si="23"/>
        <v>0</v>
      </c>
      <c r="BJ141" s="20" t="s">
        <v>94</v>
      </c>
      <c r="BK141" s="109">
        <f t="shared" si="24"/>
        <v>0</v>
      </c>
      <c r="BL141" s="20" t="s">
        <v>558</v>
      </c>
      <c r="BM141" s="20" t="s">
        <v>1507</v>
      </c>
    </row>
    <row r="142" spans="2:65" s="1" customFormat="1" ht="22.5" customHeight="1">
      <c r="B142" s="135"/>
      <c r="C142" s="187" t="s">
        <v>295</v>
      </c>
      <c r="D142" s="187" t="s">
        <v>239</v>
      </c>
      <c r="E142" s="188" t="s">
        <v>1508</v>
      </c>
      <c r="F142" s="265" t="s">
        <v>1509</v>
      </c>
      <c r="G142" s="265"/>
      <c r="H142" s="265"/>
      <c r="I142" s="265"/>
      <c r="J142" s="189" t="s">
        <v>236</v>
      </c>
      <c r="K142" s="190">
        <v>2</v>
      </c>
      <c r="L142" s="266">
        <v>0</v>
      </c>
      <c r="M142" s="266"/>
      <c r="N142" s="267">
        <f t="shared" si="15"/>
        <v>0</v>
      </c>
      <c r="O142" s="258"/>
      <c r="P142" s="258"/>
      <c r="Q142" s="258"/>
      <c r="R142" s="138"/>
      <c r="T142" s="168" t="s">
        <v>5</v>
      </c>
      <c r="U142" s="47" t="s">
        <v>51</v>
      </c>
      <c r="V142" s="39"/>
      <c r="W142" s="169">
        <f t="shared" si="16"/>
        <v>0</v>
      </c>
      <c r="X142" s="169">
        <v>0</v>
      </c>
      <c r="Y142" s="169">
        <f t="shared" si="17"/>
        <v>0</v>
      </c>
      <c r="Z142" s="169">
        <v>0</v>
      </c>
      <c r="AA142" s="170">
        <f t="shared" si="18"/>
        <v>0</v>
      </c>
      <c r="AR142" s="20" t="s">
        <v>1492</v>
      </c>
      <c r="AT142" s="20" t="s">
        <v>239</v>
      </c>
      <c r="AU142" s="20" t="s">
        <v>126</v>
      </c>
      <c r="AY142" s="20" t="s">
        <v>188</v>
      </c>
      <c r="BE142" s="109">
        <f t="shared" si="19"/>
        <v>0</v>
      </c>
      <c r="BF142" s="109">
        <f t="shared" si="20"/>
        <v>0</v>
      </c>
      <c r="BG142" s="109">
        <f t="shared" si="21"/>
        <v>0</v>
      </c>
      <c r="BH142" s="109">
        <f t="shared" si="22"/>
        <v>0</v>
      </c>
      <c r="BI142" s="109">
        <f t="shared" si="23"/>
        <v>0</v>
      </c>
      <c r="BJ142" s="20" t="s">
        <v>94</v>
      </c>
      <c r="BK142" s="109">
        <f t="shared" si="24"/>
        <v>0</v>
      </c>
      <c r="BL142" s="20" t="s">
        <v>558</v>
      </c>
      <c r="BM142" s="20" t="s">
        <v>1510</v>
      </c>
    </row>
    <row r="143" spans="2:65" s="1" customFormat="1" ht="22.5" customHeight="1">
      <c r="B143" s="135"/>
      <c r="C143" s="187" t="s">
        <v>10</v>
      </c>
      <c r="D143" s="187" t="s">
        <v>239</v>
      </c>
      <c r="E143" s="188" t="s">
        <v>1511</v>
      </c>
      <c r="F143" s="265" t="s">
        <v>1512</v>
      </c>
      <c r="G143" s="265"/>
      <c r="H143" s="265"/>
      <c r="I143" s="265"/>
      <c r="J143" s="189" t="s">
        <v>236</v>
      </c>
      <c r="K143" s="190">
        <v>10</v>
      </c>
      <c r="L143" s="266">
        <v>0</v>
      </c>
      <c r="M143" s="266"/>
      <c r="N143" s="267">
        <f t="shared" si="15"/>
        <v>0</v>
      </c>
      <c r="O143" s="258"/>
      <c r="P143" s="258"/>
      <c r="Q143" s="258"/>
      <c r="R143" s="138"/>
      <c r="T143" s="168" t="s">
        <v>5</v>
      </c>
      <c r="U143" s="47" t="s">
        <v>51</v>
      </c>
      <c r="V143" s="39"/>
      <c r="W143" s="169">
        <f t="shared" si="16"/>
        <v>0</v>
      </c>
      <c r="X143" s="169">
        <v>0</v>
      </c>
      <c r="Y143" s="169">
        <f t="shared" si="17"/>
        <v>0</v>
      </c>
      <c r="Z143" s="169">
        <v>0</v>
      </c>
      <c r="AA143" s="170">
        <f t="shared" si="18"/>
        <v>0</v>
      </c>
      <c r="AR143" s="20" t="s">
        <v>1492</v>
      </c>
      <c r="AT143" s="20" t="s">
        <v>239</v>
      </c>
      <c r="AU143" s="20" t="s">
        <v>126</v>
      </c>
      <c r="AY143" s="20" t="s">
        <v>188</v>
      </c>
      <c r="BE143" s="109">
        <f t="shared" si="19"/>
        <v>0</v>
      </c>
      <c r="BF143" s="109">
        <f t="shared" si="20"/>
        <v>0</v>
      </c>
      <c r="BG143" s="109">
        <f t="shared" si="21"/>
        <v>0</v>
      </c>
      <c r="BH143" s="109">
        <f t="shared" si="22"/>
        <v>0</v>
      </c>
      <c r="BI143" s="109">
        <f t="shared" si="23"/>
        <v>0</v>
      </c>
      <c r="BJ143" s="20" t="s">
        <v>94</v>
      </c>
      <c r="BK143" s="109">
        <f t="shared" si="24"/>
        <v>0</v>
      </c>
      <c r="BL143" s="20" t="s">
        <v>558</v>
      </c>
      <c r="BM143" s="20" t="s">
        <v>1513</v>
      </c>
    </row>
    <row r="144" spans="2:65" s="1" customFormat="1" ht="22.5" customHeight="1">
      <c r="B144" s="135"/>
      <c r="C144" s="187" t="s">
        <v>306</v>
      </c>
      <c r="D144" s="187" t="s">
        <v>239</v>
      </c>
      <c r="E144" s="188" t="s">
        <v>1514</v>
      </c>
      <c r="F144" s="265" t="s">
        <v>1515</v>
      </c>
      <c r="G144" s="265"/>
      <c r="H144" s="265"/>
      <c r="I144" s="265"/>
      <c r="J144" s="189" t="s">
        <v>126</v>
      </c>
      <c r="K144" s="190">
        <v>1</v>
      </c>
      <c r="L144" s="266">
        <v>0</v>
      </c>
      <c r="M144" s="266"/>
      <c r="N144" s="267">
        <f t="shared" si="15"/>
        <v>0</v>
      </c>
      <c r="O144" s="258"/>
      <c r="P144" s="258"/>
      <c r="Q144" s="258"/>
      <c r="R144" s="138"/>
      <c r="T144" s="168" t="s">
        <v>5</v>
      </c>
      <c r="U144" s="47" t="s">
        <v>51</v>
      </c>
      <c r="V144" s="39"/>
      <c r="W144" s="169">
        <f t="shared" si="16"/>
        <v>0</v>
      </c>
      <c r="X144" s="169">
        <v>0</v>
      </c>
      <c r="Y144" s="169">
        <f t="shared" si="17"/>
        <v>0</v>
      </c>
      <c r="Z144" s="169">
        <v>0</v>
      </c>
      <c r="AA144" s="170">
        <f t="shared" si="18"/>
        <v>0</v>
      </c>
      <c r="AR144" s="20" t="s">
        <v>1492</v>
      </c>
      <c r="AT144" s="20" t="s">
        <v>239</v>
      </c>
      <c r="AU144" s="20" t="s">
        <v>126</v>
      </c>
      <c r="AY144" s="20" t="s">
        <v>188</v>
      </c>
      <c r="BE144" s="109">
        <f t="shared" si="19"/>
        <v>0</v>
      </c>
      <c r="BF144" s="109">
        <f t="shared" si="20"/>
        <v>0</v>
      </c>
      <c r="BG144" s="109">
        <f t="shared" si="21"/>
        <v>0</v>
      </c>
      <c r="BH144" s="109">
        <f t="shared" si="22"/>
        <v>0</v>
      </c>
      <c r="BI144" s="109">
        <f t="shared" si="23"/>
        <v>0</v>
      </c>
      <c r="BJ144" s="20" t="s">
        <v>94</v>
      </c>
      <c r="BK144" s="109">
        <f t="shared" si="24"/>
        <v>0</v>
      </c>
      <c r="BL144" s="20" t="s">
        <v>558</v>
      </c>
      <c r="BM144" s="20" t="s">
        <v>1516</v>
      </c>
    </row>
    <row r="145" spans="2:65" s="1" customFormat="1" ht="22.5" customHeight="1">
      <c r="B145" s="135"/>
      <c r="C145" s="187" t="s">
        <v>310</v>
      </c>
      <c r="D145" s="187" t="s">
        <v>239</v>
      </c>
      <c r="E145" s="188" t="s">
        <v>1517</v>
      </c>
      <c r="F145" s="265" t="s">
        <v>1518</v>
      </c>
      <c r="G145" s="265"/>
      <c r="H145" s="265"/>
      <c r="I145" s="265"/>
      <c r="J145" s="189" t="s">
        <v>603</v>
      </c>
      <c r="K145" s="190">
        <v>1</v>
      </c>
      <c r="L145" s="266">
        <v>0</v>
      </c>
      <c r="M145" s="266"/>
      <c r="N145" s="267">
        <f t="shared" si="15"/>
        <v>0</v>
      </c>
      <c r="O145" s="258"/>
      <c r="P145" s="258"/>
      <c r="Q145" s="258"/>
      <c r="R145" s="138"/>
      <c r="T145" s="168" t="s">
        <v>5</v>
      </c>
      <c r="U145" s="47" t="s">
        <v>51</v>
      </c>
      <c r="V145" s="39"/>
      <c r="W145" s="169">
        <f t="shared" si="16"/>
        <v>0</v>
      </c>
      <c r="X145" s="169">
        <v>0</v>
      </c>
      <c r="Y145" s="169">
        <f t="shared" si="17"/>
        <v>0</v>
      </c>
      <c r="Z145" s="169">
        <v>0</v>
      </c>
      <c r="AA145" s="170">
        <f t="shared" si="18"/>
        <v>0</v>
      </c>
      <c r="AR145" s="20" t="s">
        <v>1492</v>
      </c>
      <c r="AT145" s="20" t="s">
        <v>239</v>
      </c>
      <c r="AU145" s="20" t="s">
        <v>126</v>
      </c>
      <c r="AY145" s="20" t="s">
        <v>188</v>
      </c>
      <c r="BE145" s="109">
        <f t="shared" si="19"/>
        <v>0</v>
      </c>
      <c r="BF145" s="109">
        <f t="shared" si="20"/>
        <v>0</v>
      </c>
      <c r="BG145" s="109">
        <f t="shared" si="21"/>
        <v>0</v>
      </c>
      <c r="BH145" s="109">
        <f t="shared" si="22"/>
        <v>0</v>
      </c>
      <c r="BI145" s="109">
        <f t="shared" si="23"/>
        <v>0</v>
      </c>
      <c r="BJ145" s="20" t="s">
        <v>94</v>
      </c>
      <c r="BK145" s="109">
        <f t="shared" si="24"/>
        <v>0</v>
      </c>
      <c r="BL145" s="20" t="s">
        <v>558</v>
      </c>
      <c r="BM145" s="20" t="s">
        <v>1519</v>
      </c>
    </row>
    <row r="146" spans="2:65" s="1" customFormat="1" ht="22.5" customHeight="1">
      <c r="B146" s="135"/>
      <c r="C146" s="187" t="s">
        <v>321</v>
      </c>
      <c r="D146" s="187" t="s">
        <v>239</v>
      </c>
      <c r="E146" s="188" t="s">
        <v>1520</v>
      </c>
      <c r="F146" s="265" t="s">
        <v>1521</v>
      </c>
      <c r="G146" s="265"/>
      <c r="H146" s="265"/>
      <c r="I146" s="265"/>
      <c r="J146" s="189" t="s">
        <v>236</v>
      </c>
      <c r="K146" s="190">
        <v>1</v>
      </c>
      <c r="L146" s="266">
        <v>0</v>
      </c>
      <c r="M146" s="266"/>
      <c r="N146" s="267">
        <f t="shared" si="15"/>
        <v>0</v>
      </c>
      <c r="O146" s="258"/>
      <c r="P146" s="258"/>
      <c r="Q146" s="258"/>
      <c r="R146" s="138"/>
      <c r="T146" s="168" t="s">
        <v>5</v>
      </c>
      <c r="U146" s="47" t="s">
        <v>51</v>
      </c>
      <c r="V146" s="39"/>
      <c r="W146" s="169">
        <f t="shared" si="16"/>
        <v>0</v>
      </c>
      <c r="X146" s="169">
        <v>0</v>
      </c>
      <c r="Y146" s="169">
        <f t="shared" si="17"/>
        <v>0</v>
      </c>
      <c r="Z146" s="169">
        <v>0</v>
      </c>
      <c r="AA146" s="170">
        <f t="shared" si="18"/>
        <v>0</v>
      </c>
      <c r="AR146" s="20" t="s">
        <v>1492</v>
      </c>
      <c r="AT146" s="20" t="s">
        <v>239</v>
      </c>
      <c r="AU146" s="20" t="s">
        <v>126</v>
      </c>
      <c r="AY146" s="20" t="s">
        <v>188</v>
      </c>
      <c r="BE146" s="109">
        <f t="shared" si="19"/>
        <v>0</v>
      </c>
      <c r="BF146" s="109">
        <f t="shared" si="20"/>
        <v>0</v>
      </c>
      <c r="BG146" s="109">
        <f t="shared" si="21"/>
        <v>0</v>
      </c>
      <c r="BH146" s="109">
        <f t="shared" si="22"/>
        <v>0</v>
      </c>
      <c r="BI146" s="109">
        <f t="shared" si="23"/>
        <v>0</v>
      </c>
      <c r="BJ146" s="20" t="s">
        <v>94</v>
      </c>
      <c r="BK146" s="109">
        <f t="shared" si="24"/>
        <v>0</v>
      </c>
      <c r="BL146" s="20" t="s">
        <v>558</v>
      </c>
      <c r="BM146" s="20" t="s">
        <v>1522</v>
      </c>
    </row>
    <row r="147" spans="2:65" s="1" customFormat="1" ht="22.5" customHeight="1">
      <c r="B147" s="135"/>
      <c r="C147" s="164" t="s">
        <v>325</v>
      </c>
      <c r="D147" s="164" t="s">
        <v>189</v>
      </c>
      <c r="E147" s="165" t="s">
        <v>1523</v>
      </c>
      <c r="F147" s="256" t="s">
        <v>1524</v>
      </c>
      <c r="G147" s="256"/>
      <c r="H147" s="256"/>
      <c r="I147" s="256"/>
      <c r="J147" s="166" t="s">
        <v>236</v>
      </c>
      <c r="K147" s="167">
        <v>1</v>
      </c>
      <c r="L147" s="257">
        <v>0</v>
      </c>
      <c r="M147" s="257"/>
      <c r="N147" s="258">
        <f t="shared" si="15"/>
        <v>0</v>
      </c>
      <c r="O147" s="258"/>
      <c r="P147" s="258"/>
      <c r="Q147" s="258"/>
      <c r="R147" s="138"/>
      <c r="T147" s="168" t="s">
        <v>5</v>
      </c>
      <c r="U147" s="47" t="s">
        <v>51</v>
      </c>
      <c r="V147" s="39"/>
      <c r="W147" s="169">
        <f t="shared" si="16"/>
        <v>0</v>
      </c>
      <c r="X147" s="169">
        <v>0</v>
      </c>
      <c r="Y147" s="169">
        <f t="shared" si="17"/>
        <v>0</v>
      </c>
      <c r="Z147" s="169">
        <v>0</v>
      </c>
      <c r="AA147" s="170">
        <f t="shared" si="18"/>
        <v>0</v>
      </c>
      <c r="AR147" s="20" t="s">
        <v>558</v>
      </c>
      <c r="AT147" s="20" t="s">
        <v>189</v>
      </c>
      <c r="AU147" s="20" t="s">
        <v>126</v>
      </c>
      <c r="AY147" s="20" t="s">
        <v>188</v>
      </c>
      <c r="BE147" s="109">
        <f t="shared" si="19"/>
        <v>0</v>
      </c>
      <c r="BF147" s="109">
        <f t="shared" si="20"/>
        <v>0</v>
      </c>
      <c r="BG147" s="109">
        <f t="shared" si="21"/>
        <v>0</v>
      </c>
      <c r="BH147" s="109">
        <f t="shared" si="22"/>
        <v>0</v>
      </c>
      <c r="BI147" s="109">
        <f t="shared" si="23"/>
        <v>0</v>
      </c>
      <c r="BJ147" s="20" t="s">
        <v>94</v>
      </c>
      <c r="BK147" s="109">
        <f t="shared" si="24"/>
        <v>0</v>
      </c>
      <c r="BL147" s="20" t="s">
        <v>558</v>
      </c>
      <c r="BM147" s="20" t="s">
        <v>1525</v>
      </c>
    </row>
    <row r="148" spans="2:65" s="1" customFormat="1" ht="22.5" customHeight="1">
      <c r="B148" s="135"/>
      <c r="C148" s="187" t="s">
        <v>329</v>
      </c>
      <c r="D148" s="187" t="s">
        <v>239</v>
      </c>
      <c r="E148" s="188" t="s">
        <v>1526</v>
      </c>
      <c r="F148" s="265" t="s">
        <v>1527</v>
      </c>
      <c r="G148" s="265"/>
      <c r="H148" s="265"/>
      <c r="I148" s="265"/>
      <c r="J148" s="189" t="s">
        <v>236</v>
      </c>
      <c r="K148" s="190">
        <v>2</v>
      </c>
      <c r="L148" s="266">
        <v>0</v>
      </c>
      <c r="M148" s="266"/>
      <c r="N148" s="267">
        <f t="shared" si="15"/>
        <v>0</v>
      </c>
      <c r="O148" s="258"/>
      <c r="P148" s="258"/>
      <c r="Q148" s="258"/>
      <c r="R148" s="138"/>
      <c r="T148" s="168" t="s">
        <v>5</v>
      </c>
      <c r="U148" s="47" t="s">
        <v>51</v>
      </c>
      <c r="V148" s="39"/>
      <c r="W148" s="169">
        <f t="shared" si="16"/>
        <v>0</v>
      </c>
      <c r="X148" s="169">
        <v>0</v>
      </c>
      <c r="Y148" s="169">
        <f t="shared" si="17"/>
        <v>0</v>
      </c>
      <c r="Z148" s="169">
        <v>0</v>
      </c>
      <c r="AA148" s="170">
        <f t="shared" si="18"/>
        <v>0</v>
      </c>
      <c r="AR148" s="20" t="s">
        <v>1492</v>
      </c>
      <c r="AT148" s="20" t="s">
        <v>239</v>
      </c>
      <c r="AU148" s="20" t="s">
        <v>126</v>
      </c>
      <c r="AY148" s="20" t="s">
        <v>188</v>
      </c>
      <c r="BE148" s="109">
        <f t="shared" si="19"/>
        <v>0</v>
      </c>
      <c r="BF148" s="109">
        <f t="shared" si="20"/>
        <v>0</v>
      </c>
      <c r="BG148" s="109">
        <f t="shared" si="21"/>
        <v>0</v>
      </c>
      <c r="BH148" s="109">
        <f t="shared" si="22"/>
        <v>0</v>
      </c>
      <c r="BI148" s="109">
        <f t="shared" si="23"/>
        <v>0</v>
      </c>
      <c r="BJ148" s="20" t="s">
        <v>94</v>
      </c>
      <c r="BK148" s="109">
        <f t="shared" si="24"/>
        <v>0</v>
      </c>
      <c r="BL148" s="20" t="s">
        <v>558</v>
      </c>
      <c r="BM148" s="20" t="s">
        <v>1528</v>
      </c>
    </row>
    <row r="149" spans="2:65" s="1" customFormat="1" ht="31.5" customHeight="1">
      <c r="B149" s="135"/>
      <c r="C149" s="164" t="s">
        <v>334</v>
      </c>
      <c r="D149" s="164" t="s">
        <v>189</v>
      </c>
      <c r="E149" s="165" t="s">
        <v>1529</v>
      </c>
      <c r="F149" s="256" t="s">
        <v>1530</v>
      </c>
      <c r="G149" s="256"/>
      <c r="H149" s="256"/>
      <c r="I149" s="256"/>
      <c r="J149" s="166" t="s">
        <v>236</v>
      </c>
      <c r="K149" s="167">
        <v>1</v>
      </c>
      <c r="L149" s="257">
        <v>0</v>
      </c>
      <c r="M149" s="257"/>
      <c r="N149" s="258">
        <f t="shared" si="15"/>
        <v>0</v>
      </c>
      <c r="O149" s="258"/>
      <c r="P149" s="258"/>
      <c r="Q149" s="258"/>
      <c r="R149" s="138"/>
      <c r="T149" s="168" t="s">
        <v>5</v>
      </c>
      <c r="U149" s="47" t="s">
        <v>51</v>
      </c>
      <c r="V149" s="39"/>
      <c r="W149" s="169">
        <f t="shared" si="16"/>
        <v>0</v>
      </c>
      <c r="X149" s="169">
        <v>0</v>
      </c>
      <c r="Y149" s="169">
        <f t="shared" si="17"/>
        <v>0</v>
      </c>
      <c r="Z149" s="169">
        <v>0</v>
      </c>
      <c r="AA149" s="170">
        <f t="shared" si="18"/>
        <v>0</v>
      </c>
      <c r="AR149" s="20" t="s">
        <v>558</v>
      </c>
      <c r="AT149" s="20" t="s">
        <v>189</v>
      </c>
      <c r="AU149" s="20" t="s">
        <v>126</v>
      </c>
      <c r="AY149" s="20" t="s">
        <v>188</v>
      </c>
      <c r="BE149" s="109">
        <f t="shared" si="19"/>
        <v>0</v>
      </c>
      <c r="BF149" s="109">
        <f t="shared" si="20"/>
        <v>0</v>
      </c>
      <c r="BG149" s="109">
        <f t="shared" si="21"/>
        <v>0</v>
      </c>
      <c r="BH149" s="109">
        <f t="shared" si="22"/>
        <v>0</v>
      </c>
      <c r="BI149" s="109">
        <f t="shared" si="23"/>
        <v>0</v>
      </c>
      <c r="BJ149" s="20" t="s">
        <v>94</v>
      </c>
      <c r="BK149" s="109">
        <f t="shared" si="24"/>
        <v>0</v>
      </c>
      <c r="BL149" s="20" t="s">
        <v>558</v>
      </c>
      <c r="BM149" s="20" t="s">
        <v>1531</v>
      </c>
    </row>
    <row r="150" spans="2:65" s="1" customFormat="1" ht="22.5" customHeight="1">
      <c r="B150" s="135"/>
      <c r="C150" s="187" t="s">
        <v>338</v>
      </c>
      <c r="D150" s="187" t="s">
        <v>239</v>
      </c>
      <c r="E150" s="188" t="s">
        <v>1532</v>
      </c>
      <c r="F150" s="265" t="s">
        <v>1533</v>
      </c>
      <c r="G150" s="265"/>
      <c r="H150" s="265"/>
      <c r="I150" s="265"/>
      <c r="J150" s="189" t="s">
        <v>236</v>
      </c>
      <c r="K150" s="190">
        <v>1</v>
      </c>
      <c r="L150" s="266">
        <v>0</v>
      </c>
      <c r="M150" s="266"/>
      <c r="N150" s="267">
        <f t="shared" si="15"/>
        <v>0</v>
      </c>
      <c r="O150" s="258"/>
      <c r="P150" s="258"/>
      <c r="Q150" s="258"/>
      <c r="R150" s="138"/>
      <c r="T150" s="168" t="s">
        <v>5</v>
      </c>
      <c r="U150" s="47" t="s">
        <v>51</v>
      </c>
      <c r="V150" s="39"/>
      <c r="W150" s="169">
        <f t="shared" si="16"/>
        <v>0</v>
      </c>
      <c r="X150" s="169">
        <v>0</v>
      </c>
      <c r="Y150" s="169">
        <f t="shared" si="17"/>
        <v>0</v>
      </c>
      <c r="Z150" s="169">
        <v>0</v>
      </c>
      <c r="AA150" s="170">
        <f t="shared" si="18"/>
        <v>0</v>
      </c>
      <c r="AR150" s="20" t="s">
        <v>1492</v>
      </c>
      <c r="AT150" s="20" t="s">
        <v>239</v>
      </c>
      <c r="AU150" s="20" t="s">
        <v>126</v>
      </c>
      <c r="AY150" s="20" t="s">
        <v>188</v>
      </c>
      <c r="BE150" s="109">
        <f t="shared" si="19"/>
        <v>0</v>
      </c>
      <c r="BF150" s="109">
        <f t="shared" si="20"/>
        <v>0</v>
      </c>
      <c r="BG150" s="109">
        <f t="shared" si="21"/>
        <v>0</v>
      </c>
      <c r="BH150" s="109">
        <f t="shared" si="22"/>
        <v>0</v>
      </c>
      <c r="BI150" s="109">
        <f t="shared" si="23"/>
        <v>0</v>
      </c>
      <c r="BJ150" s="20" t="s">
        <v>94</v>
      </c>
      <c r="BK150" s="109">
        <f t="shared" si="24"/>
        <v>0</v>
      </c>
      <c r="BL150" s="20" t="s">
        <v>558</v>
      </c>
      <c r="BM150" s="20" t="s">
        <v>1534</v>
      </c>
    </row>
    <row r="151" spans="2:65" s="1" customFormat="1" ht="31.5" customHeight="1">
      <c r="B151" s="135"/>
      <c r="C151" s="164" t="s">
        <v>345</v>
      </c>
      <c r="D151" s="164" t="s">
        <v>189</v>
      </c>
      <c r="E151" s="165" t="s">
        <v>1535</v>
      </c>
      <c r="F151" s="256" t="s">
        <v>1536</v>
      </c>
      <c r="G151" s="256"/>
      <c r="H151" s="256"/>
      <c r="I151" s="256"/>
      <c r="J151" s="166" t="s">
        <v>348</v>
      </c>
      <c r="K151" s="167">
        <v>10</v>
      </c>
      <c r="L151" s="257">
        <v>0</v>
      </c>
      <c r="M151" s="257"/>
      <c r="N151" s="258">
        <f t="shared" si="15"/>
        <v>0</v>
      </c>
      <c r="O151" s="258"/>
      <c r="P151" s="258"/>
      <c r="Q151" s="258"/>
      <c r="R151" s="138"/>
      <c r="T151" s="168" t="s">
        <v>5</v>
      </c>
      <c r="U151" s="47" t="s">
        <v>51</v>
      </c>
      <c r="V151" s="39"/>
      <c r="W151" s="169">
        <f t="shared" si="16"/>
        <v>0</v>
      </c>
      <c r="X151" s="169">
        <v>0</v>
      </c>
      <c r="Y151" s="169">
        <f t="shared" si="17"/>
        <v>0</v>
      </c>
      <c r="Z151" s="169">
        <v>0</v>
      </c>
      <c r="AA151" s="170">
        <f t="shared" si="18"/>
        <v>0</v>
      </c>
      <c r="AR151" s="20" t="s">
        <v>558</v>
      </c>
      <c r="AT151" s="20" t="s">
        <v>189</v>
      </c>
      <c r="AU151" s="20" t="s">
        <v>126</v>
      </c>
      <c r="AY151" s="20" t="s">
        <v>188</v>
      </c>
      <c r="BE151" s="109">
        <f t="shared" si="19"/>
        <v>0</v>
      </c>
      <c r="BF151" s="109">
        <f t="shared" si="20"/>
        <v>0</v>
      </c>
      <c r="BG151" s="109">
        <f t="shared" si="21"/>
        <v>0</v>
      </c>
      <c r="BH151" s="109">
        <f t="shared" si="22"/>
        <v>0</v>
      </c>
      <c r="BI151" s="109">
        <f t="shared" si="23"/>
        <v>0</v>
      </c>
      <c r="BJ151" s="20" t="s">
        <v>94</v>
      </c>
      <c r="BK151" s="109">
        <f t="shared" si="24"/>
        <v>0</v>
      </c>
      <c r="BL151" s="20" t="s">
        <v>558</v>
      </c>
      <c r="BM151" s="20" t="s">
        <v>1537</v>
      </c>
    </row>
    <row r="152" spans="2:65" s="1" customFormat="1" ht="31.5" customHeight="1">
      <c r="B152" s="135"/>
      <c r="C152" s="164" t="s">
        <v>351</v>
      </c>
      <c r="D152" s="164" t="s">
        <v>189</v>
      </c>
      <c r="E152" s="165" t="s">
        <v>1538</v>
      </c>
      <c r="F152" s="256" t="s">
        <v>1539</v>
      </c>
      <c r="G152" s="256"/>
      <c r="H152" s="256"/>
      <c r="I152" s="256"/>
      <c r="J152" s="166" t="s">
        <v>236</v>
      </c>
      <c r="K152" s="167">
        <v>2</v>
      </c>
      <c r="L152" s="257">
        <v>0</v>
      </c>
      <c r="M152" s="257"/>
      <c r="N152" s="258">
        <f t="shared" si="15"/>
        <v>0</v>
      </c>
      <c r="O152" s="258"/>
      <c r="P152" s="258"/>
      <c r="Q152" s="258"/>
      <c r="R152" s="138"/>
      <c r="T152" s="168" t="s">
        <v>5</v>
      </c>
      <c r="U152" s="47" t="s">
        <v>51</v>
      </c>
      <c r="V152" s="39"/>
      <c r="W152" s="169">
        <f t="shared" si="16"/>
        <v>0</v>
      </c>
      <c r="X152" s="169">
        <v>0</v>
      </c>
      <c r="Y152" s="169">
        <f t="shared" si="17"/>
        <v>0</v>
      </c>
      <c r="Z152" s="169">
        <v>0</v>
      </c>
      <c r="AA152" s="170">
        <f t="shared" si="18"/>
        <v>0</v>
      </c>
      <c r="AR152" s="20" t="s">
        <v>558</v>
      </c>
      <c r="AT152" s="20" t="s">
        <v>189</v>
      </c>
      <c r="AU152" s="20" t="s">
        <v>126</v>
      </c>
      <c r="AY152" s="20" t="s">
        <v>188</v>
      </c>
      <c r="BE152" s="109">
        <f t="shared" si="19"/>
        <v>0</v>
      </c>
      <c r="BF152" s="109">
        <f t="shared" si="20"/>
        <v>0</v>
      </c>
      <c r="BG152" s="109">
        <f t="shared" si="21"/>
        <v>0</v>
      </c>
      <c r="BH152" s="109">
        <f t="shared" si="22"/>
        <v>0</v>
      </c>
      <c r="BI152" s="109">
        <f t="shared" si="23"/>
        <v>0</v>
      </c>
      <c r="BJ152" s="20" t="s">
        <v>94</v>
      </c>
      <c r="BK152" s="109">
        <f t="shared" si="24"/>
        <v>0</v>
      </c>
      <c r="BL152" s="20" t="s">
        <v>558</v>
      </c>
      <c r="BM152" s="20" t="s">
        <v>1540</v>
      </c>
    </row>
    <row r="153" spans="2:65" s="1" customFormat="1" ht="31.5" customHeight="1">
      <c r="B153" s="135"/>
      <c r="C153" s="187" t="s">
        <v>356</v>
      </c>
      <c r="D153" s="187" t="s">
        <v>239</v>
      </c>
      <c r="E153" s="188" t="s">
        <v>1541</v>
      </c>
      <c r="F153" s="265" t="s">
        <v>1542</v>
      </c>
      <c r="G153" s="265"/>
      <c r="H153" s="265"/>
      <c r="I153" s="265"/>
      <c r="J153" s="189" t="s">
        <v>236</v>
      </c>
      <c r="K153" s="190">
        <v>2</v>
      </c>
      <c r="L153" s="266">
        <v>0</v>
      </c>
      <c r="M153" s="266"/>
      <c r="N153" s="267">
        <f t="shared" si="15"/>
        <v>0</v>
      </c>
      <c r="O153" s="258"/>
      <c r="P153" s="258"/>
      <c r="Q153" s="258"/>
      <c r="R153" s="138"/>
      <c r="T153" s="168" t="s">
        <v>5</v>
      </c>
      <c r="U153" s="47" t="s">
        <v>51</v>
      </c>
      <c r="V153" s="39"/>
      <c r="W153" s="169">
        <f t="shared" si="16"/>
        <v>0</v>
      </c>
      <c r="X153" s="169">
        <v>0</v>
      </c>
      <c r="Y153" s="169">
        <f t="shared" si="17"/>
        <v>0</v>
      </c>
      <c r="Z153" s="169">
        <v>0</v>
      </c>
      <c r="AA153" s="170">
        <f t="shared" si="18"/>
        <v>0</v>
      </c>
      <c r="AR153" s="20" t="s">
        <v>1492</v>
      </c>
      <c r="AT153" s="20" t="s">
        <v>239</v>
      </c>
      <c r="AU153" s="20" t="s">
        <v>126</v>
      </c>
      <c r="AY153" s="20" t="s">
        <v>188</v>
      </c>
      <c r="BE153" s="109">
        <f t="shared" si="19"/>
        <v>0</v>
      </c>
      <c r="BF153" s="109">
        <f t="shared" si="20"/>
        <v>0</v>
      </c>
      <c r="BG153" s="109">
        <f t="shared" si="21"/>
        <v>0</v>
      </c>
      <c r="BH153" s="109">
        <f t="shared" si="22"/>
        <v>0</v>
      </c>
      <c r="BI153" s="109">
        <f t="shared" si="23"/>
        <v>0</v>
      </c>
      <c r="BJ153" s="20" t="s">
        <v>94</v>
      </c>
      <c r="BK153" s="109">
        <f t="shared" si="24"/>
        <v>0</v>
      </c>
      <c r="BL153" s="20" t="s">
        <v>558</v>
      </c>
      <c r="BM153" s="20" t="s">
        <v>1543</v>
      </c>
    </row>
    <row r="154" spans="2:65" s="1" customFormat="1" ht="22.5" customHeight="1">
      <c r="B154" s="135"/>
      <c r="C154" s="164" t="s">
        <v>360</v>
      </c>
      <c r="D154" s="164" t="s">
        <v>189</v>
      </c>
      <c r="E154" s="165" t="s">
        <v>1544</v>
      </c>
      <c r="F154" s="256" t="s">
        <v>1545</v>
      </c>
      <c r="G154" s="256"/>
      <c r="H154" s="256"/>
      <c r="I154" s="256"/>
      <c r="J154" s="166" t="s">
        <v>236</v>
      </c>
      <c r="K154" s="167">
        <v>1</v>
      </c>
      <c r="L154" s="257">
        <v>0</v>
      </c>
      <c r="M154" s="257"/>
      <c r="N154" s="258">
        <f t="shared" si="15"/>
        <v>0</v>
      </c>
      <c r="O154" s="258"/>
      <c r="P154" s="258"/>
      <c r="Q154" s="258"/>
      <c r="R154" s="138"/>
      <c r="T154" s="168" t="s">
        <v>5</v>
      </c>
      <c r="U154" s="47" t="s">
        <v>51</v>
      </c>
      <c r="V154" s="39"/>
      <c r="W154" s="169">
        <f t="shared" si="16"/>
        <v>0</v>
      </c>
      <c r="X154" s="169">
        <v>0</v>
      </c>
      <c r="Y154" s="169">
        <f t="shared" si="17"/>
        <v>0</v>
      </c>
      <c r="Z154" s="169">
        <v>0</v>
      </c>
      <c r="AA154" s="170">
        <f t="shared" si="18"/>
        <v>0</v>
      </c>
      <c r="AR154" s="20" t="s">
        <v>558</v>
      </c>
      <c r="AT154" s="20" t="s">
        <v>189</v>
      </c>
      <c r="AU154" s="20" t="s">
        <v>126</v>
      </c>
      <c r="AY154" s="20" t="s">
        <v>188</v>
      </c>
      <c r="BE154" s="109">
        <f t="shared" si="19"/>
        <v>0</v>
      </c>
      <c r="BF154" s="109">
        <f t="shared" si="20"/>
        <v>0</v>
      </c>
      <c r="BG154" s="109">
        <f t="shared" si="21"/>
        <v>0</v>
      </c>
      <c r="BH154" s="109">
        <f t="shared" si="22"/>
        <v>0</v>
      </c>
      <c r="BI154" s="109">
        <f t="shared" si="23"/>
        <v>0</v>
      </c>
      <c r="BJ154" s="20" t="s">
        <v>94</v>
      </c>
      <c r="BK154" s="109">
        <f t="shared" si="24"/>
        <v>0</v>
      </c>
      <c r="BL154" s="20" t="s">
        <v>558</v>
      </c>
      <c r="BM154" s="20" t="s">
        <v>1546</v>
      </c>
    </row>
    <row r="155" spans="2:65" s="1" customFormat="1" ht="22.5" customHeight="1">
      <c r="B155" s="135"/>
      <c r="C155" s="187" t="s">
        <v>364</v>
      </c>
      <c r="D155" s="187" t="s">
        <v>239</v>
      </c>
      <c r="E155" s="188" t="s">
        <v>1547</v>
      </c>
      <c r="F155" s="265" t="s">
        <v>1548</v>
      </c>
      <c r="G155" s="265"/>
      <c r="H155" s="265"/>
      <c r="I155" s="265"/>
      <c r="J155" s="189" t="s">
        <v>236</v>
      </c>
      <c r="K155" s="190">
        <v>1</v>
      </c>
      <c r="L155" s="266">
        <v>0</v>
      </c>
      <c r="M155" s="266"/>
      <c r="N155" s="267">
        <f t="shared" si="15"/>
        <v>0</v>
      </c>
      <c r="O155" s="258"/>
      <c r="P155" s="258"/>
      <c r="Q155" s="258"/>
      <c r="R155" s="138"/>
      <c r="T155" s="168" t="s">
        <v>5</v>
      </c>
      <c r="U155" s="47" t="s">
        <v>51</v>
      </c>
      <c r="V155" s="39"/>
      <c r="W155" s="169">
        <f t="shared" si="16"/>
        <v>0</v>
      </c>
      <c r="X155" s="169">
        <v>0</v>
      </c>
      <c r="Y155" s="169">
        <f t="shared" si="17"/>
        <v>0</v>
      </c>
      <c r="Z155" s="169">
        <v>0</v>
      </c>
      <c r="AA155" s="170">
        <f t="shared" si="18"/>
        <v>0</v>
      </c>
      <c r="AR155" s="20" t="s">
        <v>1492</v>
      </c>
      <c r="AT155" s="20" t="s">
        <v>239</v>
      </c>
      <c r="AU155" s="20" t="s">
        <v>126</v>
      </c>
      <c r="AY155" s="20" t="s">
        <v>188</v>
      </c>
      <c r="BE155" s="109">
        <f t="shared" si="19"/>
        <v>0</v>
      </c>
      <c r="BF155" s="109">
        <f t="shared" si="20"/>
        <v>0</v>
      </c>
      <c r="BG155" s="109">
        <f t="shared" si="21"/>
        <v>0</v>
      </c>
      <c r="BH155" s="109">
        <f t="shared" si="22"/>
        <v>0</v>
      </c>
      <c r="BI155" s="109">
        <f t="shared" si="23"/>
        <v>0</v>
      </c>
      <c r="BJ155" s="20" t="s">
        <v>94</v>
      </c>
      <c r="BK155" s="109">
        <f t="shared" si="24"/>
        <v>0</v>
      </c>
      <c r="BL155" s="20" t="s">
        <v>558</v>
      </c>
      <c r="BM155" s="20" t="s">
        <v>1549</v>
      </c>
    </row>
    <row r="156" spans="2:65" s="1" customFormat="1" ht="22.5" customHeight="1">
      <c r="B156" s="135"/>
      <c r="C156" s="164" t="s">
        <v>369</v>
      </c>
      <c r="D156" s="164" t="s">
        <v>189</v>
      </c>
      <c r="E156" s="165" t="s">
        <v>1550</v>
      </c>
      <c r="F156" s="256" t="s">
        <v>1551</v>
      </c>
      <c r="G156" s="256"/>
      <c r="H156" s="256"/>
      <c r="I156" s="256"/>
      <c r="J156" s="166" t="s">
        <v>236</v>
      </c>
      <c r="K156" s="167">
        <v>1</v>
      </c>
      <c r="L156" s="257">
        <v>0</v>
      </c>
      <c r="M156" s="257"/>
      <c r="N156" s="258">
        <f t="shared" si="15"/>
        <v>0</v>
      </c>
      <c r="O156" s="258"/>
      <c r="P156" s="258"/>
      <c r="Q156" s="258"/>
      <c r="R156" s="138"/>
      <c r="T156" s="168" t="s">
        <v>5</v>
      </c>
      <c r="U156" s="47" t="s">
        <v>51</v>
      </c>
      <c r="V156" s="39"/>
      <c r="W156" s="169">
        <f t="shared" si="16"/>
        <v>0</v>
      </c>
      <c r="X156" s="169">
        <v>0</v>
      </c>
      <c r="Y156" s="169">
        <f t="shared" si="17"/>
        <v>0</v>
      </c>
      <c r="Z156" s="169">
        <v>0</v>
      </c>
      <c r="AA156" s="170">
        <f t="shared" si="18"/>
        <v>0</v>
      </c>
      <c r="AR156" s="20" t="s">
        <v>558</v>
      </c>
      <c r="AT156" s="20" t="s">
        <v>189</v>
      </c>
      <c r="AU156" s="20" t="s">
        <v>126</v>
      </c>
      <c r="AY156" s="20" t="s">
        <v>188</v>
      </c>
      <c r="BE156" s="109">
        <f t="shared" si="19"/>
        <v>0</v>
      </c>
      <c r="BF156" s="109">
        <f t="shared" si="20"/>
        <v>0</v>
      </c>
      <c r="BG156" s="109">
        <f t="shared" si="21"/>
        <v>0</v>
      </c>
      <c r="BH156" s="109">
        <f t="shared" si="22"/>
        <v>0</v>
      </c>
      <c r="BI156" s="109">
        <f t="shared" si="23"/>
        <v>0</v>
      </c>
      <c r="BJ156" s="20" t="s">
        <v>94</v>
      </c>
      <c r="BK156" s="109">
        <f t="shared" si="24"/>
        <v>0</v>
      </c>
      <c r="BL156" s="20" t="s">
        <v>558</v>
      </c>
      <c r="BM156" s="20" t="s">
        <v>1552</v>
      </c>
    </row>
    <row r="157" spans="2:65" s="1" customFormat="1" ht="22.5" customHeight="1">
      <c r="B157" s="135"/>
      <c r="C157" s="164" t="s">
        <v>397</v>
      </c>
      <c r="D157" s="164" t="s">
        <v>189</v>
      </c>
      <c r="E157" s="165" t="s">
        <v>361</v>
      </c>
      <c r="F157" s="256" t="s">
        <v>1553</v>
      </c>
      <c r="G157" s="256"/>
      <c r="H157" s="256"/>
      <c r="I157" s="256"/>
      <c r="J157" s="166" t="s">
        <v>236</v>
      </c>
      <c r="K157" s="167">
        <v>1</v>
      </c>
      <c r="L157" s="257">
        <v>0</v>
      </c>
      <c r="M157" s="257"/>
      <c r="N157" s="258">
        <f t="shared" si="15"/>
        <v>0</v>
      </c>
      <c r="O157" s="258"/>
      <c r="P157" s="258"/>
      <c r="Q157" s="258"/>
      <c r="R157" s="138"/>
      <c r="T157" s="168" t="s">
        <v>5</v>
      </c>
      <c r="U157" s="47" t="s">
        <v>51</v>
      </c>
      <c r="V157" s="39"/>
      <c r="W157" s="169">
        <f t="shared" si="16"/>
        <v>0</v>
      </c>
      <c r="X157" s="169">
        <v>0</v>
      </c>
      <c r="Y157" s="169">
        <f t="shared" si="17"/>
        <v>0</v>
      </c>
      <c r="Z157" s="169">
        <v>0</v>
      </c>
      <c r="AA157" s="170">
        <f t="shared" si="18"/>
        <v>0</v>
      </c>
      <c r="AR157" s="20" t="s">
        <v>558</v>
      </c>
      <c r="AT157" s="20" t="s">
        <v>189</v>
      </c>
      <c r="AU157" s="20" t="s">
        <v>126</v>
      </c>
      <c r="AY157" s="20" t="s">
        <v>188</v>
      </c>
      <c r="BE157" s="109">
        <f t="shared" si="19"/>
        <v>0</v>
      </c>
      <c r="BF157" s="109">
        <f t="shared" si="20"/>
        <v>0</v>
      </c>
      <c r="BG157" s="109">
        <f t="shared" si="21"/>
        <v>0</v>
      </c>
      <c r="BH157" s="109">
        <f t="shared" si="22"/>
        <v>0</v>
      </c>
      <c r="BI157" s="109">
        <f t="shared" si="23"/>
        <v>0</v>
      </c>
      <c r="BJ157" s="20" t="s">
        <v>94</v>
      </c>
      <c r="BK157" s="109">
        <f t="shared" si="24"/>
        <v>0</v>
      </c>
      <c r="BL157" s="20" t="s">
        <v>558</v>
      </c>
      <c r="BM157" s="20" t="s">
        <v>1554</v>
      </c>
    </row>
    <row r="158" spans="2:65" s="1" customFormat="1" ht="22.5" customHeight="1">
      <c r="B158" s="135"/>
      <c r="C158" s="164" t="s">
        <v>401</v>
      </c>
      <c r="D158" s="164" t="s">
        <v>189</v>
      </c>
      <c r="E158" s="165" t="s">
        <v>1555</v>
      </c>
      <c r="F158" s="256" t="s">
        <v>1556</v>
      </c>
      <c r="G158" s="256"/>
      <c r="H158" s="256"/>
      <c r="I158" s="256"/>
      <c r="J158" s="166" t="s">
        <v>348</v>
      </c>
      <c r="K158" s="167">
        <v>150</v>
      </c>
      <c r="L158" s="257">
        <v>0</v>
      </c>
      <c r="M158" s="257"/>
      <c r="N158" s="258">
        <f t="shared" si="15"/>
        <v>0</v>
      </c>
      <c r="O158" s="258"/>
      <c r="P158" s="258"/>
      <c r="Q158" s="258"/>
      <c r="R158" s="138"/>
      <c r="T158" s="168" t="s">
        <v>5</v>
      </c>
      <c r="U158" s="47" t="s">
        <v>51</v>
      </c>
      <c r="V158" s="39"/>
      <c r="W158" s="169">
        <f t="shared" si="16"/>
        <v>0</v>
      </c>
      <c r="X158" s="169">
        <v>0</v>
      </c>
      <c r="Y158" s="169">
        <f t="shared" si="17"/>
        <v>0</v>
      </c>
      <c r="Z158" s="169">
        <v>0</v>
      </c>
      <c r="AA158" s="170">
        <f t="shared" si="18"/>
        <v>0</v>
      </c>
      <c r="AR158" s="20" t="s">
        <v>271</v>
      </c>
      <c r="AT158" s="20" t="s">
        <v>189</v>
      </c>
      <c r="AU158" s="20" t="s">
        <v>126</v>
      </c>
      <c r="AY158" s="20" t="s">
        <v>188</v>
      </c>
      <c r="BE158" s="109">
        <f t="shared" si="19"/>
        <v>0</v>
      </c>
      <c r="BF158" s="109">
        <f t="shared" si="20"/>
        <v>0</v>
      </c>
      <c r="BG158" s="109">
        <f t="shared" si="21"/>
        <v>0</v>
      </c>
      <c r="BH158" s="109">
        <f t="shared" si="22"/>
        <v>0</v>
      </c>
      <c r="BI158" s="109">
        <f t="shared" si="23"/>
        <v>0</v>
      </c>
      <c r="BJ158" s="20" t="s">
        <v>94</v>
      </c>
      <c r="BK158" s="109">
        <f t="shared" si="24"/>
        <v>0</v>
      </c>
      <c r="BL158" s="20" t="s">
        <v>271</v>
      </c>
      <c r="BM158" s="20" t="s">
        <v>1557</v>
      </c>
    </row>
    <row r="159" spans="2:65" s="1" customFormat="1" ht="22.5" customHeight="1">
      <c r="B159" s="135"/>
      <c r="C159" s="164" t="s">
        <v>407</v>
      </c>
      <c r="D159" s="164" t="s">
        <v>189</v>
      </c>
      <c r="E159" s="165" t="s">
        <v>811</v>
      </c>
      <c r="F159" s="256" t="s">
        <v>1558</v>
      </c>
      <c r="G159" s="256"/>
      <c r="H159" s="256"/>
      <c r="I159" s="256"/>
      <c r="J159" s="166" t="s">
        <v>236</v>
      </c>
      <c r="K159" s="167">
        <v>20</v>
      </c>
      <c r="L159" s="257">
        <v>0</v>
      </c>
      <c r="M159" s="257"/>
      <c r="N159" s="258">
        <f t="shared" si="15"/>
        <v>0</v>
      </c>
      <c r="O159" s="258"/>
      <c r="P159" s="258"/>
      <c r="Q159" s="258"/>
      <c r="R159" s="138"/>
      <c r="T159" s="168" t="s">
        <v>5</v>
      </c>
      <c r="U159" s="47" t="s">
        <v>51</v>
      </c>
      <c r="V159" s="39"/>
      <c r="W159" s="169">
        <f t="shared" si="16"/>
        <v>0</v>
      </c>
      <c r="X159" s="169">
        <v>0</v>
      </c>
      <c r="Y159" s="169">
        <f t="shared" si="17"/>
        <v>0</v>
      </c>
      <c r="Z159" s="169">
        <v>0</v>
      </c>
      <c r="AA159" s="170">
        <f t="shared" si="18"/>
        <v>0</v>
      </c>
      <c r="AR159" s="20" t="s">
        <v>271</v>
      </c>
      <c r="AT159" s="20" t="s">
        <v>189</v>
      </c>
      <c r="AU159" s="20" t="s">
        <v>126</v>
      </c>
      <c r="AY159" s="20" t="s">
        <v>188</v>
      </c>
      <c r="BE159" s="109">
        <f t="shared" si="19"/>
        <v>0</v>
      </c>
      <c r="BF159" s="109">
        <f t="shared" si="20"/>
        <v>0</v>
      </c>
      <c r="BG159" s="109">
        <f t="shared" si="21"/>
        <v>0</v>
      </c>
      <c r="BH159" s="109">
        <f t="shared" si="22"/>
        <v>0</v>
      </c>
      <c r="BI159" s="109">
        <f t="shared" si="23"/>
        <v>0</v>
      </c>
      <c r="BJ159" s="20" t="s">
        <v>94</v>
      </c>
      <c r="BK159" s="109">
        <f t="shared" si="24"/>
        <v>0</v>
      </c>
      <c r="BL159" s="20" t="s">
        <v>271</v>
      </c>
      <c r="BM159" s="20" t="s">
        <v>1559</v>
      </c>
    </row>
    <row r="160" spans="2:65" s="1" customFormat="1" ht="22.5" customHeight="1">
      <c r="B160" s="135"/>
      <c r="C160" s="164" t="s">
        <v>411</v>
      </c>
      <c r="D160" s="164" t="s">
        <v>189</v>
      </c>
      <c r="E160" s="165" t="s">
        <v>815</v>
      </c>
      <c r="F160" s="256" t="s">
        <v>1560</v>
      </c>
      <c r="G160" s="256"/>
      <c r="H160" s="256"/>
      <c r="I160" s="256"/>
      <c r="J160" s="166" t="s">
        <v>236</v>
      </c>
      <c r="K160" s="167">
        <v>20</v>
      </c>
      <c r="L160" s="257">
        <v>0</v>
      </c>
      <c r="M160" s="257"/>
      <c r="N160" s="258">
        <f t="shared" si="15"/>
        <v>0</v>
      </c>
      <c r="O160" s="258"/>
      <c r="P160" s="258"/>
      <c r="Q160" s="258"/>
      <c r="R160" s="138"/>
      <c r="T160" s="168" t="s">
        <v>5</v>
      </c>
      <c r="U160" s="47" t="s">
        <v>51</v>
      </c>
      <c r="V160" s="39"/>
      <c r="W160" s="169">
        <f t="shared" si="16"/>
        <v>0</v>
      </c>
      <c r="X160" s="169">
        <v>0</v>
      </c>
      <c r="Y160" s="169">
        <f t="shared" si="17"/>
        <v>0</v>
      </c>
      <c r="Z160" s="169">
        <v>0</v>
      </c>
      <c r="AA160" s="170">
        <f t="shared" si="18"/>
        <v>0</v>
      </c>
      <c r="AR160" s="20" t="s">
        <v>271</v>
      </c>
      <c r="AT160" s="20" t="s">
        <v>189</v>
      </c>
      <c r="AU160" s="20" t="s">
        <v>126</v>
      </c>
      <c r="AY160" s="20" t="s">
        <v>188</v>
      </c>
      <c r="BE160" s="109">
        <f t="shared" si="19"/>
        <v>0</v>
      </c>
      <c r="BF160" s="109">
        <f t="shared" si="20"/>
        <v>0</v>
      </c>
      <c r="BG160" s="109">
        <f t="shared" si="21"/>
        <v>0</v>
      </c>
      <c r="BH160" s="109">
        <f t="shared" si="22"/>
        <v>0</v>
      </c>
      <c r="BI160" s="109">
        <f t="shared" si="23"/>
        <v>0</v>
      </c>
      <c r="BJ160" s="20" t="s">
        <v>94</v>
      </c>
      <c r="BK160" s="109">
        <f t="shared" si="24"/>
        <v>0</v>
      </c>
      <c r="BL160" s="20" t="s">
        <v>271</v>
      </c>
      <c r="BM160" s="20" t="s">
        <v>1561</v>
      </c>
    </row>
    <row r="161" spans="2:65" s="1" customFormat="1" ht="22.5" customHeight="1">
      <c r="B161" s="135"/>
      <c r="C161" s="164" t="s">
        <v>433</v>
      </c>
      <c r="D161" s="164" t="s">
        <v>189</v>
      </c>
      <c r="E161" s="165" t="s">
        <v>819</v>
      </c>
      <c r="F161" s="256" t="s">
        <v>1562</v>
      </c>
      <c r="G161" s="256"/>
      <c r="H161" s="256"/>
      <c r="I161" s="256"/>
      <c r="J161" s="166" t="s">
        <v>236</v>
      </c>
      <c r="K161" s="167">
        <v>6</v>
      </c>
      <c r="L161" s="257">
        <v>0</v>
      </c>
      <c r="M161" s="257"/>
      <c r="N161" s="258">
        <f t="shared" si="15"/>
        <v>0</v>
      </c>
      <c r="O161" s="258"/>
      <c r="P161" s="258"/>
      <c r="Q161" s="258"/>
      <c r="R161" s="138"/>
      <c r="T161" s="168" t="s">
        <v>5</v>
      </c>
      <c r="U161" s="47" t="s">
        <v>51</v>
      </c>
      <c r="V161" s="39"/>
      <c r="W161" s="169">
        <f t="shared" si="16"/>
        <v>0</v>
      </c>
      <c r="X161" s="169">
        <v>0</v>
      </c>
      <c r="Y161" s="169">
        <f t="shared" si="17"/>
        <v>0</v>
      </c>
      <c r="Z161" s="169">
        <v>0</v>
      </c>
      <c r="AA161" s="170">
        <f t="shared" si="18"/>
        <v>0</v>
      </c>
      <c r="AR161" s="20" t="s">
        <v>271</v>
      </c>
      <c r="AT161" s="20" t="s">
        <v>189</v>
      </c>
      <c r="AU161" s="20" t="s">
        <v>126</v>
      </c>
      <c r="AY161" s="20" t="s">
        <v>188</v>
      </c>
      <c r="BE161" s="109">
        <f t="shared" si="19"/>
        <v>0</v>
      </c>
      <c r="BF161" s="109">
        <f t="shared" si="20"/>
        <v>0</v>
      </c>
      <c r="BG161" s="109">
        <f t="shared" si="21"/>
        <v>0</v>
      </c>
      <c r="BH161" s="109">
        <f t="shared" si="22"/>
        <v>0</v>
      </c>
      <c r="BI161" s="109">
        <f t="shared" si="23"/>
        <v>0</v>
      </c>
      <c r="BJ161" s="20" t="s">
        <v>94</v>
      </c>
      <c r="BK161" s="109">
        <f t="shared" si="24"/>
        <v>0</v>
      </c>
      <c r="BL161" s="20" t="s">
        <v>271</v>
      </c>
      <c r="BM161" s="20" t="s">
        <v>1563</v>
      </c>
    </row>
    <row r="162" spans="2:65" s="1" customFormat="1" ht="44.25" customHeight="1">
      <c r="B162" s="135"/>
      <c r="C162" s="164" t="s">
        <v>437</v>
      </c>
      <c r="D162" s="164" t="s">
        <v>189</v>
      </c>
      <c r="E162" s="165" t="s">
        <v>1035</v>
      </c>
      <c r="F162" s="256" t="s">
        <v>1564</v>
      </c>
      <c r="G162" s="256"/>
      <c r="H162" s="256"/>
      <c r="I162" s="256"/>
      <c r="J162" s="166" t="s">
        <v>236</v>
      </c>
      <c r="K162" s="167">
        <v>1</v>
      </c>
      <c r="L162" s="257">
        <v>0</v>
      </c>
      <c r="M162" s="257"/>
      <c r="N162" s="258">
        <f t="shared" si="15"/>
        <v>0</v>
      </c>
      <c r="O162" s="258"/>
      <c r="P162" s="258"/>
      <c r="Q162" s="258"/>
      <c r="R162" s="138"/>
      <c r="T162" s="168" t="s">
        <v>5</v>
      </c>
      <c r="U162" s="47" t="s">
        <v>51</v>
      </c>
      <c r="V162" s="39"/>
      <c r="W162" s="169">
        <f t="shared" si="16"/>
        <v>0</v>
      </c>
      <c r="X162" s="169">
        <v>0</v>
      </c>
      <c r="Y162" s="169">
        <f t="shared" si="17"/>
        <v>0</v>
      </c>
      <c r="Z162" s="169">
        <v>0</v>
      </c>
      <c r="AA162" s="170">
        <f t="shared" si="18"/>
        <v>0</v>
      </c>
      <c r="AR162" s="20" t="s">
        <v>271</v>
      </c>
      <c r="AT162" s="20" t="s">
        <v>189</v>
      </c>
      <c r="AU162" s="20" t="s">
        <v>126</v>
      </c>
      <c r="AY162" s="20" t="s">
        <v>188</v>
      </c>
      <c r="BE162" s="109">
        <f t="shared" si="19"/>
        <v>0</v>
      </c>
      <c r="BF162" s="109">
        <f t="shared" si="20"/>
        <v>0</v>
      </c>
      <c r="BG162" s="109">
        <f t="shared" si="21"/>
        <v>0</v>
      </c>
      <c r="BH162" s="109">
        <f t="shared" si="22"/>
        <v>0</v>
      </c>
      <c r="BI162" s="109">
        <f t="shared" si="23"/>
        <v>0</v>
      </c>
      <c r="BJ162" s="20" t="s">
        <v>94</v>
      </c>
      <c r="BK162" s="109">
        <f t="shared" si="24"/>
        <v>0</v>
      </c>
      <c r="BL162" s="20" t="s">
        <v>271</v>
      </c>
      <c r="BM162" s="20" t="s">
        <v>1565</v>
      </c>
    </row>
    <row r="163" spans="2:65" s="1" customFormat="1" ht="49.9" customHeight="1">
      <c r="B163" s="38"/>
      <c r="C163" s="39"/>
      <c r="D163" s="155"/>
      <c r="E163" s="39"/>
      <c r="F163" s="39"/>
      <c r="G163" s="39"/>
      <c r="H163" s="39"/>
      <c r="I163" s="39"/>
      <c r="J163" s="39"/>
      <c r="K163" s="39"/>
      <c r="L163" s="39"/>
      <c r="M163" s="39"/>
      <c r="N163" s="247"/>
      <c r="O163" s="248"/>
      <c r="P163" s="248"/>
      <c r="Q163" s="248"/>
      <c r="R163" s="40"/>
      <c r="T163" s="200"/>
      <c r="U163" s="59"/>
      <c r="V163" s="59"/>
      <c r="W163" s="59"/>
      <c r="X163" s="59"/>
      <c r="Y163" s="59"/>
      <c r="Z163" s="59"/>
      <c r="AA163" s="61"/>
      <c r="AT163" s="20" t="s">
        <v>85</v>
      </c>
      <c r="AU163" s="20" t="s">
        <v>86</v>
      </c>
      <c r="AY163" s="20" t="s">
        <v>1059</v>
      </c>
      <c r="BK163" s="109">
        <v>0</v>
      </c>
    </row>
    <row r="164" spans="2:65" s="1" customFormat="1" ht="6.95" customHeight="1">
      <c r="B164" s="62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4"/>
    </row>
  </sheetData>
  <mergeCells count="19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N118:Q118"/>
    <mergeCell ref="N119:Q119"/>
    <mergeCell ref="N120:Q120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5:I135"/>
    <mergeCell ref="L135:M135"/>
    <mergeCell ref="N135:Q135"/>
    <mergeCell ref="N133:Q133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N163:Q163"/>
    <mergeCell ref="H1:K1"/>
    <mergeCell ref="S2:AC2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</mergeCells>
  <hyperlinks>
    <hyperlink ref="F1:G1" location="C2" display="1) Krycí list rozpočtu"/>
    <hyperlink ref="H1:K1" location="C85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A - Stavební část</vt:lpstr>
      <vt:lpstr>B - Profese - Přípojka sp...</vt:lpstr>
      <vt:lpstr>C - Profese - zdravotechnika</vt:lpstr>
      <vt:lpstr>D - Profese - Odběrné ply...</vt:lpstr>
      <vt:lpstr>E - Profese - vytápění</vt:lpstr>
      <vt:lpstr>F - Profese - elektroinst...</vt:lpstr>
      <vt:lpstr>G - Profese - elektroinst...</vt:lpstr>
      <vt:lpstr>'A - Stavební část'!Názvy_tisku</vt:lpstr>
      <vt:lpstr>'B - Profese - Přípojka sp...'!Názvy_tisku</vt:lpstr>
      <vt:lpstr>'C - Profese - zdravotechnika'!Názvy_tisku</vt:lpstr>
      <vt:lpstr>'D - Profese - Odběrné ply...'!Názvy_tisku</vt:lpstr>
      <vt:lpstr>'E - Profese - vytápění'!Názvy_tisku</vt:lpstr>
      <vt:lpstr>'F - Profese - elektroinst...'!Názvy_tisku</vt:lpstr>
      <vt:lpstr>'G - Profese - elektroinst...'!Názvy_tisku</vt:lpstr>
      <vt:lpstr>'Rekapitulace stavby'!Názvy_tisku</vt:lpstr>
      <vt:lpstr>'A - Stavební část'!Oblast_tisku</vt:lpstr>
      <vt:lpstr>'B - Profese - Přípojka sp...'!Oblast_tisku</vt:lpstr>
      <vt:lpstr>'C - Profese - zdravotechnika'!Oblast_tisku</vt:lpstr>
      <vt:lpstr>'D - Profese - Odběrné ply...'!Oblast_tisku</vt:lpstr>
      <vt:lpstr>'E - Profese - vytápění'!Oblast_tisku</vt:lpstr>
      <vt:lpstr>'F - Profese - elektroinst...'!Oblast_tisku</vt:lpstr>
      <vt:lpstr>'G - Profese - elektroinst...'!Oblast_tisku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Pavel-PC\Pavel</dc:creator>
  <cp:lastModifiedBy>Pavel</cp:lastModifiedBy>
  <dcterms:created xsi:type="dcterms:W3CDTF">2018-04-05T11:01:53Z</dcterms:created>
  <dcterms:modified xsi:type="dcterms:W3CDTF">2018-04-05T11:07:08Z</dcterms:modified>
</cp:coreProperties>
</file>